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90" windowWidth="13665" windowHeight="12975" activeTab="0"/>
  </bookViews>
  <sheets>
    <sheet name="Титул" sheetId="1" r:id="rId1"/>
    <sheet name="пр.6.1." sheetId="2" r:id="rId2"/>
    <sheet name="пр.6.2." sheetId="3" r:id="rId3"/>
    <sheet name="пр.6.3." sheetId="4" r:id="rId4"/>
    <sheet name="пр.7.1." sheetId="5" r:id="rId5"/>
    <sheet name="пр.7.2." sheetId="6" r:id="rId6"/>
    <sheet name="пр.8." sheetId="7" r:id="rId7"/>
    <sheet name="пр.9." sheetId="8" r:id="rId8"/>
    <sheet name="пр.11.1." sheetId="9" r:id="rId9"/>
    <sheet name="пр.13." sheetId="10" r:id="rId10"/>
  </sheets>
  <externalReferences>
    <externalReference r:id="rId13"/>
  </externalReferences>
  <definedNames>
    <definedName name="_xlnm.Print_Area" localSheetId="8">'пр.11.1.'!$A$1:$J$51</definedName>
    <definedName name="_xlnm.Print_Area" localSheetId="9">'пр.13.'!$A$1:$K$46</definedName>
    <definedName name="_xlnm.Print_Area" localSheetId="1">'пр.6.1.'!$A$1:$M$76</definedName>
    <definedName name="_xlnm.Print_Area" localSheetId="2">'пр.6.2.'!$A$1:$E$49</definedName>
    <definedName name="_xlnm.Print_Area" localSheetId="3">'пр.6.3.'!$A$1:$F$24</definedName>
    <definedName name="_xlnm.Print_Area" localSheetId="4">'пр.7.1.'!$A$1:$W$68</definedName>
    <definedName name="_xlnm.Print_Area" localSheetId="6">'пр.8.'!$A$1:$M$47</definedName>
    <definedName name="_xlnm.Print_Area" localSheetId="7">'пр.9.'!$A$1:$V$21</definedName>
  </definedNames>
  <calcPr fullCalcOnLoad="1"/>
</workbook>
</file>

<file path=xl/sharedStrings.xml><?xml version="1.0" encoding="utf-8"?>
<sst xmlns="http://schemas.openxmlformats.org/spreadsheetml/2006/main" count="899" uniqueCount="351">
  <si>
    <t>Приложение № 7.1
к Приказу Минэнерго России
от 24.03.2010 № 114</t>
  </si>
  <si>
    <t>Утверждаю</t>
  </si>
  <si>
    <t>______________________ В.И. Дубровских</t>
  </si>
  <si>
    <t>№ №</t>
  </si>
  <si>
    <t>Наименование объекта</t>
  </si>
  <si>
    <t>Остаток стоимости
на начало
года *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</si>
  <si>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</si>
  <si>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</si>
  <si>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</si>
  <si>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</si>
  <si>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</si>
  <si>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</si>
  <si>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</si>
  <si>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</si>
  <si>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</si>
  <si>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</si>
  <si>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</si>
  <si>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</si>
  <si>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</si>
  <si>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</si>
  <si>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</si>
  <si>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</si>
  <si>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</si>
  <si>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</si>
  <si>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</si>
  <si>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</si>
  <si>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</si>
  <si>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****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</si>
  <si>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</si>
  <si>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</si>
  <si>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</si>
  <si>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</si>
  <si>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</si>
  <si>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</si>
  <si>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</si>
  <si>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</si>
  <si>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</si>
  <si>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</si>
  <si>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</si>
  <si>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</si>
  <si>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</si>
  <si>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1.2</t>
  </si>
  <si>
    <t>Создание систем противоаварийной и режимной автоматики</t>
  </si>
  <si>
    <t>1.3</t>
  </si>
  <si>
    <t>Создание систем телемеханики
и связи</t>
  </si>
  <si>
    <t>Объект 1</t>
  </si>
  <si>
    <t>Объект 2</t>
  </si>
  <si>
    <t>…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</si>
  <si>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</si>
  <si>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</si>
  <si>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</si>
  <si>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</si>
  <si>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11</t>
  </si>
  <si>
    <t>12</t>
  </si>
  <si>
    <t>2.2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</si>
  <si>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</si>
  <si>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</si>
  <si>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</si>
  <si>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</si>
  <si>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</si>
  <si>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</si>
  <si>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</si>
  <si>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</si>
  <si>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</si>
  <si>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</si>
  <si>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</si>
  <si>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</si>
  <si>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</si>
  <si>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 с НДС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</si>
  <si>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</si>
  <si>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</si>
  <si>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</si>
  <si>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</si>
  <si>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</si>
  <si>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</si>
  <si>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</si>
  <si>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</si>
  <si>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</si>
  <si>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</si>
  <si>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</si>
  <si>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</si>
  <si>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</si>
  <si>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</si>
  <si>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</si>
  <si>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</si>
  <si>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</si>
  <si>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</si>
  <si>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</si>
  <si>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</si>
  <si>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</si>
  <si>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</si>
  <si>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</si>
  <si>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</si>
  <si>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</si>
  <si>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</si>
  <si>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</si>
  <si>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</si>
  <si>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</si>
  <si>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</si>
  <si>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</si>
  <si>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</si>
  <si>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</si>
  <si>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</si>
  <si>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</si>
  <si>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</si>
  <si>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</si>
  <si>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</si>
  <si>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</si>
  <si>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</si>
  <si>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</si>
  <si>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</si>
  <si>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</si>
  <si>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</si>
  <si>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</si>
  <si>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</si>
  <si>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</si>
  <si>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</si>
  <si>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</si>
  <si>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</si>
  <si>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</si>
  <si>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</si>
  <si>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</si>
  <si>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</si>
  <si>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</si>
  <si>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13</t>
  </si>
  <si>
    <t>Установка однофазного учета</t>
  </si>
  <si>
    <t>Установка трехфазного учета прямого включения</t>
  </si>
  <si>
    <t>Установка балансного учета</t>
  </si>
  <si>
    <t>Установка маршрутизаторов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</si>
  <si>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</si>
  <si>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</si>
  <si>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</si>
  <si>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</si>
  <si>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</si>
  <si>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</si>
  <si>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</si>
  <si>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</si>
  <si>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</si>
  <si>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</si>
  <si>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</si>
  <si>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</si>
  <si>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</si>
  <si>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</si>
  <si>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</si>
  <si>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</si>
  <si>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</si>
  <si>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</si>
  <si>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</si>
  <si>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</si>
  <si>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</si>
  <si>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</si>
  <si>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</si>
  <si>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</si>
  <si>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</si>
  <si>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</si>
  <si>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</si>
  <si>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</si>
  <si>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</si>
  <si>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</si>
  <si>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</si>
  <si>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</si>
  <si>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</si>
  <si>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</si>
  <si>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</si>
  <si>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</si>
  <si>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</si>
  <si>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</si>
  <si>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</si>
  <si>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</si>
  <si>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</si>
  <si>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</si>
  <si>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</si>
  <si>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</si>
  <si>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</si>
  <si>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Предпроектный и проектный этап</t>
  </si>
  <si>
    <t xml:space="preserve"> 1.1. </t>
  </si>
  <si>
    <t>Разработка ТУ на проектирование</t>
  </si>
  <si>
    <t xml:space="preserve"> 1.2. </t>
  </si>
  <si>
    <t>Проведение конкурсных процедур на выполнение ПИР</t>
  </si>
  <si>
    <t xml:space="preserve"> 1.3. </t>
  </si>
  <si>
    <t>Заключение договора на разработку проектной документации</t>
  </si>
  <si>
    <t xml:space="preserve"> 1.4. </t>
  </si>
  <si>
    <t>Утверждение проектной документации</t>
  </si>
  <si>
    <t xml:space="preserve"> 1.5. </t>
  </si>
  <si>
    <t>Разработка рабочей документации</t>
  </si>
  <si>
    <t xml:space="preserve"> 1.6. </t>
  </si>
  <si>
    <t>Получение положительного заключения Ростехнадзора на проектную документацию</t>
  </si>
  <si>
    <t>Организационный этап</t>
  </si>
  <si>
    <t xml:space="preserve"> 2.1. </t>
  </si>
  <si>
    <t>Проведение конкурсных процедур на выполнение СМР</t>
  </si>
  <si>
    <t xml:space="preserve"> 2.2. </t>
  </si>
  <si>
    <t>Заключение договора подряда</t>
  </si>
  <si>
    <t xml:space="preserve"> 2.3. </t>
  </si>
  <si>
    <t>Получение правоустанавливающих документов для выделения земельного участка под строительство</t>
  </si>
  <si>
    <t xml:space="preserve"> 2.4. </t>
  </si>
  <si>
    <t xml:space="preserve">Получение разрешительной документации для реализации СМР
</t>
  </si>
  <si>
    <t>Сетевое строительство (реконструкция) и пусконаладочные работы</t>
  </si>
  <si>
    <t xml:space="preserve"> 3.1. </t>
  </si>
  <si>
    <t xml:space="preserve">Подготовка площадки строительства для подстанций, 
трассы - для ЛЭП
</t>
  </si>
  <si>
    <t xml:space="preserve"> 3.2. </t>
  </si>
  <si>
    <t>Поставка основного оборудования</t>
  </si>
  <si>
    <t xml:space="preserve"> 3.3. </t>
  </si>
  <si>
    <t>Монтаж основного оборудования</t>
  </si>
  <si>
    <t xml:space="preserve"> 3.4. </t>
  </si>
  <si>
    <t>Пусконаладочные работы</t>
  </si>
  <si>
    <t xml:space="preserve"> 3.5. </t>
  </si>
  <si>
    <t>Завершение строительства</t>
  </si>
  <si>
    <t>Испытания и ввод в эксплуатацию</t>
  </si>
  <si>
    <t xml:space="preserve"> 4.1. </t>
  </si>
  <si>
    <t>Комплексное опробование оборудования</t>
  </si>
  <si>
    <t xml:space="preserve"> 4.2. </t>
  </si>
  <si>
    <t>Оформление (подписание) актов о выполнении работ</t>
  </si>
  <si>
    <t xml:space="preserve"> 4.3. </t>
  </si>
  <si>
    <t>Получение разрешения на ввод объекта в эксплуатацию</t>
  </si>
  <si>
    <t xml:space="preserve"> 4.4. </t>
  </si>
  <si>
    <t>Ввод в эксплуатацию объекта сетевого строительства</t>
  </si>
  <si>
    <t>Приложение № 13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</si>
  <si>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</si>
  <si>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</si>
  <si>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</si>
  <si>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</si>
  <si>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</si>
  <si>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</si>
  <si>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</si>
  <si>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</si>
  <si>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</si>
  <si>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</si>
  <si>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</si>
  <si>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</si>
  <si>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</si>
  <si>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План, согласно утвержденной инвестиционной программе.</t>
  </si>
  <si>
    <t>УТВЕРЖДАЮ:</t>
  </si>
  <si>
    <t>__________________В.И. Дубровских</t>
  </si>
  <si>
    <t>М.П.</t>
  </si>
  <si>
    <t xml:space="preserve">ОТЧЕТ ОБ ИСПОЛНЕНИИ </t>
  </si>
  <si>
    <t>ИНВЕСТИЦИОННОЙ ПРОГРАММЫ</t>
  </si>
  <si>
    <t xml:space="preserve">7 шт </t>
  </si>
  <si>
    <t>Приложение № 7.2 к Приказу Минэнерго России от 24.03.2010 № 114</t>
  </si>
  <si>
    <t>Объем финансирования [2015 год]</t>
  </si>
  <si>
    <t>Реконструкция фидера 3 от РП-1, на участке РП-1-ТП-2, г.Александровск</t>
  </si>
  <si>
    <t>Реконструкция ПС "Кормовище" 35/10 кВ, г.Лысьва</t>
  </si>
  <si>
    <t>Реконструкция фид.5 от РУ-10кВ ПС "Верещагино" до ТП-502 (3,5 км), г.Верещагино (II этап)</t>
  </si>
  <si>
    <r>
      <t xml:space="preserve">Строительство КТПН(п)-630кВА в микрорайоне "Лесной", ВЛ-6 кВ (от ТП-51, отпайка от фид. ), ВЛ-0,4 кВ </t>
    </r>
    <r>
      <rPr>
        <b/>
        <sz val="8"/>
        <rFont val="Times New Roman"/>
        <family val="1"/>
      </rPr>
      <t>(II этап)</t>
    </r>
    <r>
      <rPr>
        <sz val="8"/>
        <rFont val="Times New Roman"/>
        <family val="1"/>
      </rPr>
      <t>, г.Горнозаводск</t>
    </r>
  </si>
  <si>
    <t>Строительство ВЛЗ-6кВ от ПС "Маховатня" до пос. Усьва, г.Гремячинск</t>
  </si>
  <si>
    <t>Строительство двухцепной ВЛЗ-6кВ фид. №16 и фид. № от ПС "Губаха" до ТП-48, г.Губаха</t>
  </si>
  <si>
    <t>Строительство КТПН-630 кВА (взамен аварийной ТП-69), строительство ВКЛ-0,4 кВ к домам по ул.Пролетарская, 44,46,48, г.Кизел</t>
  </si>
  <si>
    <t>Строительство 2*КТПН-400 кВА (взамен аварийной ТП-21), строительство ВКЛ-0,4 кВ от вновь установленной 2*КТПН, г.Кизел</t>
  </si>
  <si>
    <r>
      <t xml:space="preserve">Строительство ВЛ-6 кВ, отпайка от фид. 17 (от ТП-162 через ТП-147) до КТПН(п)-630кВА в районе ул.Дзержинского-Семейная, строительство ВЛ-0,4 кВ </t>
    </r>
    <r>
      <rPr>
        <b/>
        <sz val="8"/>
        <rFont val="Times New Roman"/>
        <family val="1"/>
      </rPr>
      <t>(II этап)  ("п.Южный")</t>
    </r>
    <r>
      <rPr>
        <sz val="8"/>
        <rFont val="Times New Roman"/>
        <family val="1"/>
      </rPr>
      <t>, г.Лысьва</t>
    </r>
  </si>
  <si>
    <r>
      <t xml:space="preserve">Строительство КТПН(п)-400кВА по ул.Тютчева (в районе дома 19), ВЛ-6 кВ (отпайка от фид. 404), ВЛ-0,4 кВ </t>
    </r>
    <r>
      <rPr>
        <b/>
        <sz val="8"/>
        <rFont val="Times New Roman"/>
        <family val="1"/>
      </rPr>
      <t>(II этап)</t>
    </r>
    <r>
      <rPr>
        <sz val="8"/>
        <rFont val="Times New Roman"/>
        <family val="1"/>
      </rPr>
      <t>, г.Лысьва</t>
    </r>
  </si>
  <si>
    <r>
      <t>Строительство 2-х КТПН(п)-630кВА (тр-р 250 кВА), строительство ВЛ-10 кВ от ТП-94 до ТП-0202, строительствоВЛ-0,4 кВ</t>
    </r>
    <r>
      <rPr>
        <b/>
        <sz val="8"/>
        <rFont val="Times New Roman"/>
        <family val="1"/>
      </rPr>
      <t xml:space="preserve"> (II этап)</t>
    </r>
    <r>
      <rPr>
        <sz val="8"/>
        <rFont val="Times New Roman"/>
        <family val="1"/>
      </rPr>
      <t>, г.Очер</t>
    </r>
  </si>
  <si>
    <r>
      <t xml:space="preserve">Строительство ВЛ-10кВ (отпайка от фид. 11), строительство 2-х КТПН(п)-630кВА в районе ул.Бр. Каменских и ул.Нагорная, строительство ВЛ-0,4 кВ </t>
    </r>
    <r>
      <rPr>
        <b/>
        <sz val="8"/>
        <rFont val="Times New Roman"/>
        <family val="1"/>
      </rPr>
      <t>(II этап)</t>
    </r>
    <r>
      <rPr>
        <sz val="8"/>
        <rFont val="Times New Roman"/>
        <family val="1"/>
      </rPr>
      <t>, г.Суксун</t>
    </r>
  </si>
  <si>
    <t>Строительство ВЛЗ-10кВ от ТП-268 до ТП-328 по ул.Таежная, г.Суксун</t>
  </si>
  <si>
    <r>
      <t>Строительство ВЛ-10кВ (отпайка от фид. 29 ПС "Завьялово"), строительство 2-х КТПН(п)-630кВА в микрорайоне "Завьялово-4", строительство ВЛ-0,4 кВ</t>
    </r>
    <r>
      <rPr>
        <b/>
        <sz val="8"/>
        <rFont val="Times New Roman"/>
        <family val="1"/>
      </rPr>
      <t xml:space="preserve"> (II этап)</t>
    </r>
    <r>
      <rPr>
        <sz val="8"/>
        <rFont val="Times New Roman"/>
        <family val="1"/>
      </rPr>
      <t>, г.Чайковский</t>
    </r>
  </si>
  <si>
    <r>
      <t xml:space="preserve">Строительство ВЛ-10кВ (отпайка от фид. 509 (от ТП-97)), строительство 2-х КТПН(п)-400кВА в мкрорайоне "Суколда", строительство ВЛ-0,4 кВ </t>
    </r>
    <r>
      <rPr>
        <b/>
        <sz val="8"/>
        <rFont val="Times New Roman"/>
        <family val="1"/>
      </rPr>
      <t>(II этап)</t>
    </r>
    <r>
      <rPr>
        <sz val="8"/>
        <rFont val="Times New Roman"/>
        <family val="1"/>
      </rPr>
      <t>, г.Чайковский</t>
    </r>
  </si>
  <si>
    <t>СтроительствоВЛ-0,4 кВ в районе существующей застройки по улицам Суколда и Речная, г.Чайковский</t>
  </si>
  <si>
    <t>Приобретение автомобиля УАЗ-3909 (с ГУР) для аврийно-выездной бригады, г.Гремячинск</t>
  </si>
  <si>
    <t>Приобретение автомобиля УАЗ-39094 (с ГУР) для аврийно-выездной бригады, г.Гремячинск</t>
  </si>
  <si>
    <t>Приобретение автомобиля UAZ Pickup, г.Гремячинск</t>
  </si>
  <si>
    <t>Приобретение Снегохода БУРАН 4ТД, с санями ППM 1900, г.Гремячинск</t>
  </si>
  <si>
    <t>Приобретение Экскаватора-погрузчика TLB 840, г.Гремячинск</t>
  </si>
  <si>
    <t>Приобретение Прицепа тракторного 2ПТС-4,5, г.Гремячинск</t>
  </si>
  <si>
    <t>Отклонение от плана реализации инвестиционной программы обусловлено с исполнение ФЗ-223 (проведение конкурсных процедур на сайте Гос.Закупок) и отсутствием авансовых платежей в договорах.</t>
  </si>
  <si>
    <t>ВЛЗ-6кВ-2,5 км</t>
  </si>
  <si>
    <t>ОРУ-35кВ              тр-р 35/6 кВ             КРУН-6 кВ-6 ячеек</t>
  </si>
  <si>
    <t>ВЛЗ-10кВ-2,5 км</t>
  </si>
  <si>
    <t>284 шт</t>
  </si>
  <si>
    <t xml:space="preserve">81 шт </t>
  </si>
  <si>
    <t>КТПН-1шт,              ВЛЗ-6кВ-0,8км,             ВЛИ-0,4кВ-2,0км</t>
  </si>
  <si>
    <t>ВЛЗ-6кВ-4,5 км.</t>
  </si>
  <si>
    <t>ВЛЗ-6кВ-2,0 км (двухцепная)</t>
  </si>
  <si>
    <t>КЛ-6кВ-0,1 км        КЛ-0,4кВ-0,5 км;      ВЛИ-0,4кВ-1,2 км    КТПН-1шт</t>
  </si>
  <si>
    <t>КЛ-6кВ-0,1 км          КЛ-0,4 кВ-0,15 км     ВЛИ-0,4 кВ-0,3 км     2*КТПН-1 шт</t>
  </si>
  <si>
    <t>ВЛЗ-6кВ-1,83 км,             ВЛ-0,4кВ-2,7км</t>
  </si>
  <si>
    <t>ВЛИ-0,4кВ-0,5км</t>
  </si>
  <si>
    <t>ВЛИ-0,4кВ-3,0км</t>
  </si>
  <si>
    <t>ВЛИ-0,4кВ-1,0 км</t>
  </si>
  <si>
    <t xml:space="preserve">ВЛЗ-10кВ-0,8 км </t>
  </si>
  <si>
    <t>ВЛИ-0,4кВ-1,8 км</t>
  </si>
  <si>
    <t>ВЛИ-0,4кВ-1,2 км</t>
  </si>
  <si>
    <t>ВЛИ-0,4кВ-2,0 км</t>
  </si>
  <si>
    <t>УАЗ- 3909-2 шт.</t>
  </si>
  <si>
    <t>УАЗ- 39094-1 шт.</t>
  </si>
  <si>
    <t>UAZ Pickup - 1 шт</t>
  </si>
  <si>
    <t>БУРАН 4ТД - 2 шт</t>
  </si>
  <si>
    <t>TLB 840 - 1 шт</t>
  </si>
  <si>
    <t>2ПТС-4,5 - 1 шт</t>
  </si>
  <si>
    <t xml:space="preserve"> шт.</t>
  </si>
  <si>
    <t>2 шт.</t>
  </si>
  <si>
    <t>1 шт.</t>
  </si>
  <si>
    <t>2015 г.</t>
  </si>
  <si>
    <t>Ж/Б</t>
  </si>
  <si>
    <t>ТМН 4000/35/10</t>
  </si>
  <si>
    <t>14</t>
  </si>
  <si>
    <t>Выполнение работ по межеванию, исполнительной съемке, оформлению кадастровых паспортов и др. на объекты построенных в предыдущий перриод</t>
  </si>
  <si>
    <t>"_____" ______________  2016 г.</t>
  </si>
  <si>
    <t>г. ПЕРМЬ 2016 год</t>
  </si>
  <si>
    <t>за 2015 год</t>
  </si>
  <si>
    <t>АО "КОММУНАЛЬНЫЕ СИСТЕМЫ - ПРИКАМЬЕ"</t>
  </si>
  <si>
    <t>9.1</t>
  </si>
  <si>
    <r>
      <t xml:space="preserve">Строительство ВЛ-10кВ (отпайка от фид. 11), строительство 2-х КТПН(п)-630кВА в районе ул.Бр. Каменских и ул.Нагорная, строительство ВЛ-0,4 кВ </t>
    </r>
    <r>
      <rPr>
        <b/>
        <sz val="8"/>
        <rFont val="Times New Roman"/>
        <family val="1"/>
      </rPr>
      <t>(III этап)</t>
    </r>
    <r>
      <rPr>
        <sz val="8"/>
        <rFont val="Times New Roman"/>
        <family val="1"/>
      </rPr>
      <t>, г.Суксун</t>
    </r>
  </si>
  <si>
    <t>Строительство ВЛ-10кВ (отпайка от фид. 11), строительство 2-х КТПН(п)-630кВА в районе ул.Бр. Каменских и ул.Нагорная, строительство ВЛ-0,4 кВ (III этап), г.Суксун</t>
  </si>
  <si>
    <t>Отчет о вводах/выводах объектов (за  2015 года)</t>
  </si>
  <si>
    <t>Отчет о техническом состоянии объекта
(за 2015 года)</t>
  </si>
  <si>
    <t>Приложение № 6.1</t>
  </si>
  <si>
    <t>Отчет об исполнении инвестиционной программы, млн. рублей с НДС</t>
  </si>
  <si>
    <t>Остаток стоимости
на начало года *</t>
  </si>
  <si>
    <t>Объем финансирования
[2014 год]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</si>
  <si>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</si>
  <si>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</si>
  <si>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</si>
  <si>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</si>
  <si>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</si>
  <si>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</si>
  <si>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Техническое перевоору-
жение и реконструкция</t>
  </si>
  <si>
    <t>Энергосбережение
и повышение энергети-
ческой эффективности</t>
  </si>
  <si>
    <t>Создание систем противоаварийной
и режимной автоматики</t>
  </si>
  <si>
    <t>Создание систем телемеханики и связи</t>
  </si>
  <si>
    <t>15</t>
  </si>
  <si>
    <t>Оплата процентов
за привлеченные
кредитные ресурсы</t>
  </si>
  <si>
    <t>Приложение № 6.2</t>
  </si>
  <si>
    <t>Отчет об источниках финансирования инвестиционных программ, млн. рублей
(представляется ежегодно)</t>
  </si>
  <si>
    <t>1.1.1</t>
  </si>
  <si>
    <t>1.1.2</t>
  </si>
  <si>
    <t>1.1.3</t>
  </si>
  <si>
    <t>1.1.3.1</t>
  </si>
  <si>
    <t>1.1.3.2</t>
  </si>
  <si>
    <t>1.1.4</t>
  </si>
  <si>
    <t>1.2.1</t>
  </si>
  <si>
    <t>1.2.2</t>
  </si>
  <si>
    <t>1.2.3</t>
  </si>
  <si>
    <t>1.4.1</t>
  </si>
  <si>
    <t>1.5</t>
  </si>
  <si>
    <t>2.3</t>
  </si>
  <si>
    <t>2.4</t>
  </si>
  <si>
    <t>2.5</t>
  </si>
  <si>
    <t>2.6</t>
  </si>
  <si>
    <t>2.7</t>
  </si>
  <si>
    <t>Приложение № 6.3</t>
  </si>
  <si>
    <t>МВт, Гкал/час, км</t>
  </si>
  <si>
    <t>ЛЭП</t>
  </si>
  <si>
    <t>Подстанции</t>
  </si>
  <si>
    <t>* План в соответствии с утвержденной инвестиционной программой.</t>
  </si>
  <si>
    <t>"_____" ______________ 2016 г.</t>
  </si>
  <si>
    <t>Объем финансирования
[2015 год]</t>
  </si>
  <si>
    <t>Отчет о вводах/выводах объектов
за 2015 год</t>
  </si>
  <si>
    <t>Отчет об исполнении инвестиционной программы ОАО "КС-Прикамье" за  2015 год, млн. рублей с НДС</t>
  </si>
  <si>
    <t xml:space="preserve"> 2015 год</t>
  </si>
  <si>
    <t>Отчет об исполнении сетевых графиков строительства проектов
(за  2015 год)</t>
  </si>
  <si>
    <t>-</t>
  </si>
  <si>
    <t>+</t>
  </si>
  <si>
    <t>Генеральный директор АО "КС-Прикамье"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</si>
</sst>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000000"/>
    <numFmt numFmtId="166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24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165" fontId="9" fillId="0" borderId="0" xfId="0" applyNumberFormat="1" applyFont="1" applyFill="1" applyAlignment="1">
      <alignment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9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10" fillId="0" borderId="11" xfId="55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2" fontId="6" fillId="0" borderId="3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12" fillId="0" borderId="37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166" fontId="15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0" fillId="0" borderId="5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7;&#1093;&#1085;&#1080;&#1095;&#1077;&#1089;&#1082;&#1086;&#1075;&#1086;%20&#1088;&#1072;&#1079;&#1074;&#1080;&#1090;&#1080;&#1103;%20&#1080;%20&#1080;&#1085;&#1074;&#1077;&#1089;&#1090;&#1080;&#1094;&#1080;&#1081;\&#1050;&#1088;&#1072;&#1089;&#1080;&#1083;&#1100;&#1085;&#1080;&#1082;&#1086;&#1074;\&#1054;&#1058;&#1056;&#1080;&#1048;\&#1042;&#1099;&#1087;&#1086;&#1083;&#1085;&#1077;&#1085;&#1080;&#1077;%20&#1048;&#1055;-13\12%20&#1076;&#1077;&#1082;&#1072;&#1073;&#1088;&#1100;\&#1050;&#1057;-&#1055;_&#1048;&#1060;-4.1,4.2,4.3,4.4,4.5,5.0_201401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Ф-4.1 (Эл.сет.)"/>
      <sheetName val="ИФ-4.1 (Тех.Пр.)"/>
      <sheetName val="ИФ-4.2."/>
      <sheetName val="ИФ-4.3."/>
      <sheetName val="ИФ-4.4.п"/>
      <sheetName val="ИФ-4.4.ф"/>
      <sheetName val="ИФ-4.5"/>
      <sheetName val="ИФ-5.0."/>
    </sheetNames>
    <sheetDataSet>
      <sheetData sheetId="3">
        <row r="10">
          <cell r="I10">
            <v>290.94104999999996</v>
          </cell>
        </row>
        <row r="11">
          <cell r="I11">
            <v>82.70430999999999</v>
          </cell>
        </row>
        <row r="12">
          <cell r="I12">
            <v>320.12415999999996</v>
          </cell>
        </row>
        <row r="13">
          <cell r="I13">
            <v>303.24968</v>
          </cell>
        </row>
        <row r="14">
          <cell r="I14">
            <v>514.53118</v>
          </cell>
        </row>
        <row r="15">
          <cell r="I15">
            <v>473.91152</v>
          </cell>
        </row>
        <row r="16">
          <cell r="I16">
            <v>300.01907</v>
          </cell>
        </row>
        <row r="17">
          <cell r="I17">
            <v>389.68975</v>
          </cell>
        </row>
        <row r="18">
          <cell r="I18">
            <v>500.09835</v>
          </cell>
        </row>
        <row r="19">
          <cell r="I19">
            <v>174.69329000000002</v>
          </cell>
        </row>
        <row r="20">
          <cell r="I20">
            <v>449.41532</v>
          </cell>
        </row>
        <row r="21">
          <cell r="I21">
            <v>174.69329000000002</v>
          </cell>
        </row>
        <row r="22">
          <cell r="I22">
            <v>214.00097</v>
          </cell>
        </row>
        <row r="23">
          <cell r="I23">
            <v>59.55657</v>
          </cell>
        </row>
        <row r="24">
          <cell r="I24">
            <v>271.74257</v>
          </cell>
        </row>
        <row r="26">
          <cell r="I26">
            <v>86.77980000000001</v>
          </cell>
        </row>
        <row r="29">
          <cell r="I29">
            <v>354.15087</v>
          </cell>
        </row>
        <row r="34">
          <cell r="I34">
            <v>3236.93592</v>
          </cell>
        </row>
        <row r="35">
          <cell r="I35">
            <v>960.52</v>
          </cell>
        </row>
        <row r="36">
          <cell r="I36">
            <v>2392.5833399999997</v>
          </cell>
        </row>
        <row r="37">
          <cell r="I37">
            <v>2492.5907</v>
          </cell>
        </row>
        <row r="38">
          <cell r="I38">
            <v>15096.1117</v>
          </cell>
        </row>
        <row r="39">
          <cell r="I39">
            <v>5071.644719999999</v>
          </cell>
        </row>
        <row r="40">
          <cell r="I40">
            <v>5009.9397</v>
          </cell>
        </row>
        <row r="41">
          <cell r="I41">
            <v>2962.1953</v>
          </cell>
        </row>
        <row r="42">
          <cell r="I42">
            <v>1287.59422</v>
          </cell>
        </row>
        <row r="43">
          <cell r="I43">
            <v>8464.61318</v>
          </cell>
        </row>
        <row r="44">
          <cell r="I44">
            <v>1267.9123599999998</v>
          </cell>
        </row>
        <row r="45">
          <cell r="I45">
            <v>3730.01658</v>
          </cell>
        </row>
        <row r="46">
          <cell r="I46">
            <v>1125.40612</v>
          </cell>
        </row>
        <row r="47">
          <cell r="I47">
            <v>2079.6036799999997</v>
          </cell>
        </row>
        <row r="48">
          <cell r="I48">
            <v>1263.1381500000002</v>
          </cell>
        </row>
        <row r="49">
          <cell r="I49">
            <v>2567.8532400000004</v>
          </cell>
        </row>
        <row r="51">
          <cell r="I51">
            <v>1358.18</v>
          </cell>
        </row>
        <row r="54">
          <cell r="I54">
            <v>2604.49836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view="pageBreakPreview" zoomScale="60" zoomScalePageLayoutView="0" workbookViewId="0" topLeftCell="A1">
      <selection activeCell="J7" sqref="J7"/>
    </sheetView>
  </sheetViews>
  <sheetFormatPr defaultColWidth="9.00390625" defaultRowHeight="12.75"/>
  <cols>
    <col min="6" max="6" width="16.00390625" style="0" customWidth="1"/>
  </cols>
  <sheetData>
    <row r="1" spans="2:10" ht="12.75">
      <c r="B1" s="69"/>
      <c r="C1" s="69"/>
      <c r="D1" s="69"/>
      <c r="E1" s="69"/>
      <c r="F1" s="69"/>
      <c r="G1" s="69"/>
      <c r="H1" s="69"/>
      <c r="I1" s="69"/>
      <c r="J1" s="69"/>
    </row>
    <row r="2" spans="2:10" ht="12.75">
      <c r="B2" s="69"/>
      <c r="C2" s="69"/>
      <c r="D2" s="69"/>
      <c r="E2" s="69"/>
      <c r="F2" s="69"/>
      <c r="G2" s="69"/>
      <c r="H2" s="69"/>
      <c r="I2" s="69"/>
      <c r="J2" s="69"/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2:10" ht="33.75" customHeight="1">
      <c r="B4" s="184"/>
      <c r="C4" s="184"/>
      <c r="D4" s="185"/>
      <c r="E4" s="186"/>
      <c r="F4" s="184"/>
      <c r="G4" s="184"/>
      <c r="H4" s="184"/>
      <c r="I4" s="184"/>
      <c r="J4" s="187" t="s">
        <v>231</v>
      </c>
    </row>
    <row r="5" spans="2:8" ht="12.75">
      <c r="B5" s="69"/>
      <c r="C5" s="69"/>
      <c r="F5" s="69"/>
      <c r="G5" s="69"/>
      <c r="H5" s="69"/>
    </row>
    <row r="6" spans="2:10" ht="21.75" customHeight="1">
      <c r="B6" s="188"/>
      <c r="C6" s="188"/>
      <c r="D6" s="189"/>
      <c r="E6" s="190"/>
      <c r="F6" s="2"/>
      <c r="G6" s="2"/>
      <c r="H6" s="2"/>
      <c r="I6" s="191"/>
      <c r="J6" s="190"/>
    </row>
    <row r="7" spans="2:10" ht="27" customHeight="1">
      <c r="B7" s="188"/>
      <c r="C7" s="188"/>
      <c r="D7" s="189"/>
      <c r="E7" s="190"/>
      <c r="F7" s="2"/>
      <c r="G7" s="2"/>
      <c r="H7" s="2"/>
      <c r="I7" s="192"/>
      <c r="J7" s="190" t="s">
        <v>350</v>
      </c>
    </row>
    <row r="8" spans="2:10" ht="37.5" customHeight="1">
      <c r="B8" s="188"/>
      <c r="C8" s="188"/>
      <c r="D8" s="189"/>
      <c r="E8" s="190"/>
      <c r="F8" s="2"/>
      <c r="G8" s="2"/>
      <c r="H8" s="2"/>
      <c r="I8" s="2"/>
      <c r="J8" s="190" t="s">
        <v>232</v>
      </c>
    </row>
    <row r="9" spans="2:10" ht="15.75">
      <c r="B9" s="188"/>
      <c r="C9" s="188"/>
      <c r="D9" s="189"/>
      <c r="E9" s="189"/>
      <c r="F9" s="2"/>
      <c r="G9" s="2"/>
      <c r="H9" s="2"/>
      <c r="I9" s="2"/>
      <c r="J9" s="188"/>
    </row>
    <row r="10" spans="2:10" ht="21" customHeight="1">
      <c r="B10" s="188"/>
      <c r="C10" s="188"/>
      <c r="D10" s="189"/>
      <c r="E10" s="193"/>
      <c r="F10" s="2"/>
      <c r="G10" s="2"/>
      <c r="H10" s="2"/>
      <c r="I10" s="2"/>
      <c r="J10" s="193" t="s">
        <v>294</v>
      </c>
    </row>
    <row r="11" spans="2:10" ht="23.25" customHeight="1">
      <c r="B11" s="188"/>
      <c r="C11" s="188"/>
      <c r="D11" s="188"/>
      <c r="E11" s="188"/>
      <c r="F11" s="2"/>
      <c r="G11" s="2"/>
      <c r="H11" s="188" t="s">
        <v>233</v>
      </c>
      <c r="I11" s="2"/>
      <c r="J11" s="194"/>
    </row>
    <row r="12" spans="2:10" ht="12.75">
      <c r="B12" s="69"/>
      <c r="C12" s="69"/>
      <c r="D12" s="69"/>
      <c r="E12" s="69"/>
      <c r="F12" s="69"/>
      <c r="G12" s="69"/>
      <c r="H12" s="69"/>
      <c r="I12" s="69"/>
      <c r="J12" s="69"/>
    </row>
    <row r="13" spans="2:10" ht="12.75">
      <c r="B13" s="69"/>
      <c r="C13" s="69"/>
      <c r="D13" s="69"/>
      <c r="E13" s="69"/>
      <c r="F13" s="69"/>
      <c r="G13" s="69"/>
      <c r="H13" s="69"/>
      <c r="I13" s="69"/>
      <c r="J13" s="69"/>
    </row>
    <row r="14" spans="2:10" ht="12.75">
      <c r="B14" s="69"/>
      <c r="C14" s="69"/>
      <c r="D14" s="69"/>
      <c r="E14" s="69"/>
      <c r="F14" s="69"/>
      <c r="G14" s="69"/>
      <c r="H14" s="69"/>
      <c r="I14" s="69"/>
      <c r="J14" s="69"/>
    </row>
    <row r="15" spans="2:10" ht="30.75">
      <c r="B15" s="268" t="s">
        <v>234</v>
      </c>
      <c r="C15" s="268"/>
      <c r="D15" s="268"/>
      <c r="E15" s="268"/>
      <c r="F15" s="268"/>
      <c r="G15" s="268"/>
      <c r="H15" s="268"/>
      <c r="I15" s="268"/>
      <c r="J15" s="268"/>
    </row>
    <row r="16" spans="2:10" ht="12.75">
      <c r="B16" s="69"/>
      <c r="C16" s="69"/>
      <c r="D16" s="69"/>
      <c r="E16" s="69"/>
      <c r="F16" s="69"/>
      <c r="G16" s="69"/>
      <c r="H16" s="69"/>
      <c r="I16" s="69"/>
      <c r="J16" s="69"/>
    </row>
    <row r="17" spans="2:10" ht="30.75">
      <c r="B17" s="268" t="s">
        <v>235</v>
      </c>
      <c r="C17" s="268"/>
      <c r="D17" s="268"/>
      <c r="E17" s="268"/>
      <c r="F17" s="268"/>
      <c r="G17" s="268"/>
      <c r="H17" s="268"/>
      <c r="I17" s="268"/>
      <c r="J17" s="268"/>
    </row>
    <row r="18" spans="2:10" ht="15.75" customHeight="1">
      <c r="B18" s="195"/>
      <c r="C18" s="195"/>
      <c r="D18" s="195"/>
      <c r="E18" s="195"/>
      <c r="F18" s="195"/>
      <c r="G18" s="195"/>
      <c r="H18" s="195"/>
      <c r="I18" s="195"/>
      <c r="J18" s="195"/>
    </row>
    <row r="19" spans="2:10" ht="61.5" customHeight="1">
      <c r="B19" s="269" t="s">
        <v>297</v>
      </c>
      <c r="C19" s="269"/>
      <c r="D19" s="269"/>
      <c r="E19" s="269"/>
      <c r="F19" s="269"/>
      <c r="G19" s="269"/>
      <c r="H19" s="269"/>
      <c r="I19" s="269"/>
      <c r="J19" s="269"/>
    </row>
    <row r="20" spans="2:10" ht="30.75">
      <c r="B20" s="195"/>
      <c r="C20" s="195"/>
      <c r="D20" s="195"/>
      <c r="E20" s="195"/>
      <c r="F20" s="195"/>
      <c r="G20" s="195"/>
      <c r="H20" s="195"/>
      <c r="I20" s="195"/>
      <c r="J20" s="195"/>
    </row>
    <row r="21" spans="2:10" ht="30.75">
      <c r="B21" s="195"/>
      <c r="C21" s="268" t="s">
        <v>296</v>
      </c>
      <c r="D21" s="268"/>
      <c r="E21" s="268"/>
      <c r="F21" s="268"/>
      <c r="G21" s="268"/>
      <c r="H21" s="268"/>
      <c r="I21" s="268"/>
      <c r="J21" s="195"/>
    </row>
    <row r="22" spans="2:10" ht="12.75">
      <c r="B22" s="69"/>
      <c r="C22" s="69"/>
      <c r="D22" s="69"/>
      <c r="E22" s="69"/>
      <c r="F22" s="69"/>
      <c r="G22" s="69"/>
      <c r="H22" s="69"/>
      <c r="I22" s="69"/>
      <c r="J22" s="69"/>
    </row>
    <row r="23" spans="2:10" ht="12.75">
      <c r="B23" s="69"/>
      <c r="C23" s="69"/>
      <c r="D23" s="69"/>
      <c r="E23" s="69"/>
      <c r="F23" s="69"/>
      <c r="G23" s="69"/>
      <c r="H23" s="69"/>
      <c r="I23" s="69"/>
      <c r="J23" s="69"/>
    </row>
    <row r="24" spans="2:10" ht="12.75">
      <c r="B24" s="69"/>
      <c r="C24" s="69"/>
      <c r="D24" s="69"/>
      <c r="E24" s="69"/>
      <c r="F24" s="69"/>
      <c r="G24" s="69"/>
      <c r="H24" s="69"/>
      <c r="I24" s="69"/>
      <c r="J24" s="69"/>
    </row>
    <row r="25" spans="2:10" ht="12.75">
      <c r="B25" s="69"/>
      <c r="C25" s="69"/>
      <c r="D25" s="69"/>
      <c r="E25" s="69"/>
      <c r="F25" s="69"/>
      <c r="G25" s="69"/>
      <c r="H25" s="69"/>
      <c r="I25" s="69"/>
      <c r="J25" s="69"/>
    </row>
    <row r="26" spans="2:10" ht="12.75">
      <c r="B26" s="69"/>
      <c r="C26" s="69"/>
      <c r="D26" s="69"/>
      <c r="E26" s="69"/>
      <c r="F26" s="69"/>
      <c r="G26" s="69"/>
      <c r="H26" s="69"/>
      <c r="I26" s="69"/>
      <c r="J26" s="69"/>
    </row>
    <row r="27" spans="2:10" ht="12.75">
      <c r="B27" s="69"/>
      <c r="C27" s="69"/>
      <c r="D27" s="69"/>
      <c r="E27" s="69"/>
      <c r="F27" s="69"/>
      <c r="G27" s="69"/>
      <c r="H27" s="69"/>
      <c r="I27" s="69"/>
      <c r="J27" s="69"/>
    </row>
    <row r="28" spans="2:10" ht="12.75">
      <c r="B28" s="69"/>
      <c r="C28" s="69"/>
      <c r="D28" s="69"/>
      <c r="E28" s="69"/>
      <c r="F28" s="69"/>
      <c r="G28" s="69"/>
      <c r="H28" s="69"/>
      <c r="I28" s="69"/>
      <c r="J28" s="69"/>
    </row>
    <row r="29" spans="2:10" ht="12.75">
      <c r="B29" s="69"/>
      <c r="C29" s="69"/>
      <c r="D29" s="69"/>
      <c r="E29" s="69"/>
      <c r="F29" s="69"/>
      <c r="G29" s="69"/>
      <c r="H29" s="69"/>
      <c r="I29" s="69"/>
      <c r="J29" s="69"/>
    </row>
    <row r="30" spans="2:10" ht="12.75">
      <c r="B30" s="69"/>
      <c r="C30" s="69"/>
      <c r="D30" s="69"/>
      <c r="E30" s="69"/>
      <c r="F30" s="69"/>
      <c r="G30" s="69"/>
      <c r="H30" s="69"/>
      <c r="I30" s="69"/>
      <c r="J30" s="69"/>
    </row>
    <row r="31" spans="2:10" ht="12.75">
      <c r="B31" s="69"/>
      <c r="C31" s="69"/>
      <c r="D31" s="69"/>
      <c r="E31" s="69"/>
      <c r="F31" s="69"/>
      <c r="G31" s="69"/>
      <c r="H31" s="69"/>
      <c r="I31" s="69"/>
      <c r="J31" s="69"/>
    </row>
    <row r="32" spans="2:10" ht="12.75">
      <c r="B32" s="69"/>
      <c r="C32" s="69"/>
      <c r="D32" s="69"/>
      <c r="E32" s="69"/>
      <c r="F32" s="69"/>
      <c r="G32" s="69"/>
      <c r="H32" s="69"/>
      <c r="I32" s="69"/>
      <c r="J32" s="69"/>
    </row>
    <row r="33" spans="2:10" ht="12.75">
      <c r="B33" s="69"/>
      <c r="C33" s="69"/>
      <c r="D33" s="69"/>
      <c r="E33" s="69"/>
      <c r="F33" s="69"/>
      <c r="G33" s="69"/>
      <c r="H33" s="69"/>
      <c r="I33" s="69"/>
      <c r="J33" s="69"/>
    </row>
    <row r="34" spans="2:10" ht="12.75">
      <c r="B34" s="69"/>
      <c r="C34" s="69"/>
      <c r="D34" s="69"/>
      <c r="E34" s="69"/>
      <c r="F34" s="69"/>
      <c r="G34" s="69"/>
      <c r="H34" s="69"/>
      <c r="I34" s="69"/>
      <c r="J34" s="69"/>
    </row>
    <row r="35" spans="2:10" ht="12.75">
      <c r="B35" s="69"/>
      <c r="C35" s="69"/>
      <c r="D35" s="69"/>
      <c r="E35" s="69"/>
      <c r="G35" s="69"/>
      <c r="H35" s="69"/>
      <c r="I35" s="69"/>
      <c r="J35" s="69"/>
    </row>
    <row r="44" ht="18.75">
      <c r="F44" s="196" t="s">
        <v>295</v>
      </c>
    </row>
  </sheetData>
  <sheetProtection/>
  <mergeCells count="4">
    <mergeCell ref="B15:J15"/>
    <mergeCell ref="B17:J17"/>
    <mergeCell ref="B19:J19"/>
    <mergeCell ref="C21:I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1"/>
  <sheetViews>
    <sheetView view="pageBreakPreview" zoomScale="145" zoomScaleSheetLayoutView="145" zoomScalePageLayoutView="0" workbookViewId="0" topLeftCell="A1">
      <selection activeCell="AZ15" sqref="AZ15"/>
    </sheetView>
  </sheetViews>
  <sheetFormatPr defaultColWidth="0.875" defaultRowHeight="12.75"/>
  <cols>
    <col min="1" max="1" width="3.625" style="1" customWidth="1"/>
    <col min="2" max="2" width="20.875" style="1" customWidth="1"/>
    <col min="3" max="3" width="8.625" style="1" customWidth="1"/>
    <col min="4" max="4" width="8.25390625" style="1" customWidth="1"/>
    <col min="5" max="5" width="6.875" style="1" customWidth="1"/>
    <col min="6" max="8" width="8.625" style="1" customWidth="1"/>
    <col min="9" max="9" width="8.875" style="1" customWidth="1"/>
    <col min="10" max="11" width="8.625" style="1" customWidth="1"/>
    <col min="12" max="12" width="0.875" style="1" customWidth="1"/>
    <col min="13" max="13" width="4.875" style="1" hidden="1" customWidth="1"/>
    <col min="14" max="14" width="0" style="1" hidden="1" customWidth="1"/>
    <col min="15" max="15" width="3.00390625" style="1" hidden="1" customWidth="1"/>
    <col min="16" max="16" width="0" style="1" hidden="1" customWidth="1"/>
    <col min="17" max="17" width="19.75390625" style="1" hidden="1" customWidth="1"/>
    <col min="18" max="18" width="2.125" style="1" hidden="1" customWidth="1"/>
    <col min="19" max="35" width="0" style="1" hidden="1" customWidth="1"/>
    <col min="36" max="16384" width="0.875" style="1" customWidth="1"/>
  </cols>
  <sheetData>
    <row r="1" ht="11.25">
      <c r="K1" s="5" t="s">
        <v>216</v>
      </c>
    </row>
    <row r="2" ht="11.25">
      <c r="K2" s="5" t="s">
        <v>66</v>
      </c>
    </row>
    <row r="3" spans="6:11" ht="11.25">
      <c r="F3" s="70"/>
      <c r="G3" s="70"/>
      <c r="H3" s="70"/>
      <c r="I3" s="70"/>
      <c r="J3" s="70"/>
      <c r="K3" s="5" t="s">
        <v>67</v>
      </c>
    </row>
    <row r="4" spans="6:10" s="2" customFormat="1" ht="15.75">
      <c r="F4" s="165"/>
      <c r="G4" s="165"/>
      <c r="H4" s="165"/>
      <c r="I4" s="165"/>
      <c r="J4" s="165"/>
    </row>
    <row r="5" spans="1:11" s="13" customFormat="1" ht="30.75" customHeight="1">
      <c r="A5" s="270" t="s">
        <v>302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10" s="13" customFormat="1" ht="15.75">
      <c r="A6" s="166"/>
      <c r="B6" s="167"/>
      <c r="C6" s="167"/>
      <c r="D6" s="167"/>
      <c r="E6" s="167"/>
      <c r="F6" s="167"/>
      <c r="G6" s="167"/>
      <c r="H6" s="167"/>
      <c r="I6" s="167"/>
      <c r="J6" s="167"/>
    </row>
    <row r="7" spans="1:11" s="13" customFormat="1" ht="12.75" customHeight="1">
      <c r="A7" s="166"/>
      <c r="B7" s="167"/>
      <c r="C7" s="167"/>
      <c r="G7" s="167"/>
      <c r="I7" s="168"/>
      <c r="J7" s="168"/>
      <c r="K7" s="7" t="s">
        <v>1</v>
      </c>
    </row>
    <row r="8" spans="1:11" s="170" customFormat="1" ht="18.75" customHeight="1">
      <c r="A8" s="169"/>
      <c r="B8" s="169"/>
      <c r="C8" s="169"/>
      <c r="I8" s="171"/>
      <c r="J8" s="172"/>
      <c r="K8" s="5" t="s">
        <v>350</v>
      </c>
    </row>
    <row r="9" spans="9:11" s="173" customFormat="1" ht="18.75" customHeight="1">
      <c r="I9" s="174"/>
      <c r="J9" s="174"/>
      <c r="K9" s="6" t="s">
        <v>2</v>
      </c>
    </row>
    <row r="10" spans="9:11" s="69" customFormat="1" ht="12.75">
      <c r="I10" s="141"/>
      <c r="J10" s="141"/>
      <c r="K10" s="7" t="s">
        <v>342</v>
      </c>
    </row>
    <row r="11" spans="9:11" ht="12" customHeight="1">
      <c r="I11" s="175"/>
      <c r="J11" s="176"/>
      <c r="K11" s="175"/>
    </row>
    <row r="12" spans="9:11" s="69" customFormat="1" ht="12.75">
      <c r="I12" s="72"/>
      <c r="J12" s="72"/>
      <c r="K12" s="72"/>
    </row>
    <row r="13" s="69" customFormat="1" ht="13.5" thickBot="1"/>
    <row r="14" spans="1:11" s="12" customFormat="1" ht="23.25" customHeight="1">
      <c r="A14" s="371" t="s">
        <v>217</v>
      </c>
      <c r="B14" s="373" t="s">
        <v>218</v>
      </c>
      <c r="C14" s="375" t="s">
        <v>219</v>
      </c>
      <c r="D14" s="376"/>
      <c r="E14" s="376"/>
      <c r="F14" s="375" t="s">
        <v>220</v>
      </c>
      <c r="G14" s="376"/>
      <c r="H14" s="375" t="s">
        <v>221</v>
      </c>
      <c r="I14" s="376"/>
      <c r="J14" s="376"/>
      <c r="K14" s="376"/>
    </row>
    <row r="15" spans="1:11" s="12" customFormat="1" ht="88.5" customHeight="1">
      <c r="A15" s="372"/>
      <c r="B15" s="374"/>
      <c r="C15" s="177" t="s">
        <v>222</v>
      </c>
      <c r="D15" s="177" t="s">
        <v>223</v>
      </c>
      <c r="E15" s="177" t="s">
        <v>224</v>
      </c>
      <c r="F15" s="177" t="s">
        <v>225</v>
      </c>
      <c r="G15" s="177" t="s">
        <v>144</v>
      </c>
      <c r="H15" s="177" t="s">
        <v>226</v>
      </c>
      <c r="I15" s="177" t="s">
        <v>227</v>
      </c>
      <c r="J15" s="177" t="s">
        <v>228</v>
      </c>
      <c r="K15" s="177" t="s">
        <v>229</v>
      </c>
    </row>
    <row r="16" spans="1:17" s="179" customFormat="1" ht="33.75">
      <c r="A16" s="178">
        <v>1</v>
      </c>
      <c r="B16" s="200" t="s">
        <v>239</v>
      </c>
      <c r="C16" s="182">
        <v>2.5</v>
      </c>
      <c r="D16" s="182"/>
      <c r="E16" s="182">
        <v>2.5</v>
      </c>
      <c r="F16" s="182">
        <v>2015</v>
      </c>
      <c r="G16" s="182">
        <v>2015</v>
      </c>
      <c r="H16" s="182" t="s">
        <v>349</v>
      </c>
      <c r="I16" s="182" t="s">
        <v>348</v>
      </c>
      <c r="J16" s="182" t="s">
        <v>349</v>
      </c>
      <c r="K16" s="182" t="s">
        <v>349</v>
      </c>
      <c r="Q16" s="203" t="s">
        <v>262</v>
      </c>
    </row>
    <row r="17" spans="1:17" s="179" customFormat="1" ht="33.75">
      <c r="A17" s="178">
        <v>2</v>
      </c>
      <c r="B17" s="180" t="s">
        <v>240</v>
      </c>
      <c r="C17" s="182"/>
      <c r="D17" s="182"/>
      <c r="E17" s="182"/>
      <c r="F17" s="182">
        <v>2015</v>
      </c>
      <c r="G17" s="182">
        <v>2015</v>
      </c>
      <c r="H17" s="182" t="s">
        <v>349</v>
      </c>
      <c r="I17" s="182" t="s">
        <v>348</v>
      </c>
      <c r="J17" s="182" t="s">
        <v>349</v>
      </c>
      <c r="K17" s="182" t="s">
        <v>349</v>
      </c>
      <c r="Q17" s="199" t="s">
        <v>263</v>
      </c>
    </row>
    <row r="18" spans="1:17" s="179" customFormat="1" ht="45">
      <c r="A18" s="178">
        <v>3</v>
      </c>
      <c r="B18" s="180" t="s">
        <v>241</v>
      </c>
      <c r="C18" s="182"/>
      <c r="D18" s="182"/>
      <c r="E18" s="182">
        <v>2.5</v>
      </c>
      <c r="F18" s="182">
        <v>2015</v>
      </c>
      <c r="G18" s="182">
        <v>2015</v>
      </c>
      <c r="H18" s="182" t="s">
        <v>349</v>
      </c>
      <c r="I18" s="182" t="s">
        <v>348</v>
      </c>
      <c r="J18" s="182" t="s">
        <v>349</v>
      </c>
      <c r="K18" s="182" t="s">
        <v>349</v>
      </c>
      <c r="Q18" s="199" t="s">
        <v>264</v>
      </c>
    </row>
    <row r="19" spans="1:17" s="179" customFormat="1" ht="22.5">
      <c r="A19" s="178">
        <v>4</v>
      </c>
      <c r="B19" s="201" t="s">
        <v>125</v>
      </c>
      <c r="C19" s="182"/>
      <c r="D19" s="182"/>
      <c r="E19" s="182"/>
      <c r="F19" s="182">
        <v>2015</v>
      </c>
      <c r="G19" s="182">
        <v>2015</v>
      </c>
      <c r="H19" s="182"/>
      <c r="I19" s="182"/>
      <c r="J19" s="182"/>
      <c r="K19" s="182"/>
      <c r="Q19" s="204" t="s">
        <v>265</v>
      </c>
    </row>
    <row r="20" spans="1:17" s="179" customFormat="1" ht="22.5">
      <c r="A20" s="178">
        <v>5</v>
      </c>
      <c r="B20" s="201" t="s">
        <v>126</v>
      </c>
      <c r="C20" s="182"/>
      <c r="D20" s="182"/>
      <c r="E20" s="182"/>
      <c r="F20" s="182">
        <v>2015</v>
      </c>
      <c r="G20" s="182">
        <v>2015</v>
      </c>
      <c r="H20" s="182"/>
      <c r="I20" s="182"/>
      <c r="J20" s="182"/>
      <c r="K20" s="182"/>
      <c r="Q20" s="204" t="s">
        <v>266</v>
      </c>
    </row>
    <row r="21" spans="1:17" s="179" customFormat="1" ht="22.5">
      <c r="A21" s="178">
        <v>6</v>
      </c>
      <c r="B21" s="201" t="s">
        <v>127</v>
      </c>
      <c r="C21" s="182"/>
      <c r="D21" s="182"/>
      <c r="E21" s="182"/>
      <c r="F21" s="182">
        <v>2015</v>
      </c>
      <c r="G21" s="182">
        <v>2015</v>
      </c>
      <c r="H21" s="182"/>
      <c r="I21" s="182"/>
      <c r="J21" s="182"/>
      <c r="K21" s="182"/>
      <c r="Q21" s="204" t="s">
        <v>236</v>
      </c>
    </row>
    <row r="22" spans="1:17" s="179" customFormat="1" ht="22.5">
      <c r="A22" s="178">
        <v>7</v>
      </c>
      <c r="B22" s="201" t="s">
        <v>128</v>
      </c>
      <c r="C22" s="182"/>
      <c r="D22" s="182"/>
      <c r="E22" s="182"/>
      <c r="F22" s="182">
        <v>2015</v>
      </c>
      <c r="G22" s="182">
        <v>2015</v>
      </c>
      <c r="H22" s="182"/>
      <c r="I22" s="182"/>
      <c r="J22" s="182"/>
      <c r="K22" s="182"/>
      <c r="Q22" s="204" t="s">
        <v>236</v>
      </c>
    </row>
    <row r="23" spans="1:17" s="179" customFormat="1" ht="67.5">
      <c r="A23" s="178">
        <v>8</v>
      </c>
      <c r="B23" s="200" t="s">
        <v>242</v>
      </c>
      <c r="C23" s="182"/>
      <c r="D23" s="182"/>
      <c r="E23" s="182">
        <v>2.8</v>
      </c>
      <c r="F23" s="182">
        <v>2015</v>
      </c>
      <c r="G23" s="182">
        <v>2015</v>
      </c>
      <c r="H23" s="182" t="s">
        <v>349</v>
      </c>
      <c r="I23" s="182" t="s">
        <v>348</v>
      </c>
      <c r="J23" s="182" t="s">
        <v>349</v>
      </c>
      <c r="K23" s="182" t="s">
        <v>349</v>
      </c>
      <c r="Q23" s="199" t="s">
        <v>267</v>
      </c>
    </row>
    <row r="24" spans="1:17" s="179" customFormat="1" ht="33.75">
      <c r="A24" s="178">
        <v>9</v>
      </c>
      <c r="B24" s="201" t="s">
        <v>243</v>
      </c>
      <c r="C24" s="182"/>
      <c r="D24" s="182"/>
      <c r="E24" s="182">
        <v>4.5</v>
      </c>
      <c r="F24" s="182">
        <v>2015</v>
      </c>
      <c r="G24" s="182">
        <v>2015</v>
      </c>
      <c r="H24" s="182" t="s">
        <v>349</v>
      </c>
      <c r="I24" s="182" t="s">
        <v>348</v>
      </c>
      <c r="J24" s="182" t="s">
        <v>349</v>
      </c>
      <c r="K24" s="182" t="s">
        <v>349</v>
      </c>
      <c r="Q24" s="199" t="s">
        <v>268</v>
      </c>
    </row>
    <row r="25" spans="1:17" s="179" customFormat="1" ht="45">
      <c r="A25" s="178">
        <v>10</v>
      </c>
      <c r="B25" s="201" t="s">
        <v>244</v>
      </c>
      <c r="C25" s="182"/>
      <c r="D25" s="182"/>
      <c r="E25" s="182">
        <v>4</v>
      </c>
      <c r="F25" s="182">
        <v>2015</v>
      </c>
      <c r="G25" s="182">
        <v>2015</v>
      </c>
      <c r="H25" s="182" t="s">
        <v>349</v>
      </c>
      <c r="I25" s="182" t="s">
        <v>348</v>
      </c>
      <c r="J25" s="182" t="s">
        <v>349</v>
      </c>
      <c r="K25" s="182" t="s">
        <v>349</v>
      </c>
      <c r="Q25" s="199" t="s">
        <v>269</v>
      </c>
    </row>
    <row r="26" spans="1:17" s="179" customFormat="1" ht="67.5">
      <c r="A26" s="178">
        <v>11</v>
      </c>
      <c r="B26" s="201" t="s">
        <v>245</v>
      </c>
      <c r="C26" s="182"/>
      <c r="D26" s="182"/>
      <c r="E26" s="182">
        <v>1.2</v>
      </c>
      <c r="F26" s="182">
        <v>2015</v>
      </c>
      <c r="G26" s="182">
        <v>2015</v>
      </c>
      <c r="H26" s="182" t="s">
        <v>349</v>
      </c>
      <c r="I26" s="182" t="s">
        <v>348</v>
      </c>
      <c r="J26" s="182" t="s">
        <v>349</v>
      </c>
      <c r="K26" s="182" t="s">
        <v>349</v>
      </c>
      <c r="Q26" s="199" t="s">
        <v>270</v>
      </c>
    </row>
    <row r="27" spans="1:17" s="179" customFormat="1" ht="67.5">
      <c r="A27" s="178">
        <v>12</v>
      </c>
      <c r="B27" s="201" t="s">
        <v>246</v>
      </c>
      <c r="C27" s="182"/>
      <c r="D27" s="182"/>
      <c r="E27" s="182">
        <v>0.3</v>
      </c>
      <c r="F27" s="182">
        <v>2015</v>
      </c>
      <c r="G27" s="182">
        <v>2015</v>
      </c>
      <c r="H27" s="182" t="s">
        <v>349</v>
      </c>
      <c r="I27" s="182" t="s">
        <v>348</v>
      </c>
      <c r="J27" s="182" t="s">
        <v>349</v>
      </c>
      <c r="K27" s="182" t="s">
        <v>349</v>
      </c>
      <c r="Q27" s="199" t="s">
        <v>271</v>
      </c>
    </row>
    <row r="28" spans="1:17" s="179" customFormat="1" ht="90">
      <c r="A28" s="178">
        <v>13</v>
      </c>
      <c r="B28" s="201" t="s">
        <v>247</v>
      </c>
      <c r="C28" s="182"/>
      <c r="D28" s="182"/>
      <c r="E28" s="182">
        <v>4.53</v>
      </c>
      <c r="F28" s="182">
        <v>2015</v>
      </c>
      <c r="G28" s="182">
        <v>2015</v>
      </c>
      <c r="H28" s="182" t="s">
        <v>349</v>
      </c>
      <c r="I28" s="182" t="s">
        <v>348</v>
      </c>
      <c r="J28" s="182" t="s">
        <v>349</v>
      </c>
      <c r="K28" s="182" t="s">
        <v>349</v>
      </c>
      <c r="Q28" s="199" t="s">
        <v>272</v>
      </c>
    </row>
    <row r="29" spans="1:17" s="179" customFormat="1" ht="56.25">
      <c r="A29" s="178">
        <v>14</v>
      </c>
      <c r="B29" s="201" t="s">
        <v>248</v>
      </c>
      <c r="C29" s="182"/>
      <c r="D29" s="182"/>
      <c r="E29" s="182">
        <v>0.5</v>
      </c>
      <c r="F29" s="182">
        <v>2015</v>
      </c>
      <c r="G29" s="182">
        <v>2015</v>
      </c>
      <c r="H29" s="182" t="s">
        <v>349</v>
      </c>
      <c r="I29" s="182" t="s">
        <v>348</v>
      </c>
      <c r="J29" s="182" t="s">
        <v>349</v>
      </c>
      <c r="K29" s="182" t="s">
        <v>349</v>
      </c>
      <c r="Q29" s="199" t="s">
        <v>273</v>
      </c>
    </row>
    <row r="30" spans="1:17" s="179" customFormat="1" ht="67.5">
      <c r="A30" s="178">
        <v>15</v>
      </c>
      <c r="B30" s="201" t="s">
        <v>249</v>
      </c>
      <c r="C30" s="182"/>
      <c r="D30" s="182"/>
      <c r="E30" s="182">
        <v>3</v>
      </c>
      <c r="F30" s="182">
        <v>2015</v>
      </c>
      <c r="G30" s="182">
        <v>2015</v>
      </c>
      <c r="H30" s="182" t="s">
        <v>349</v>
      </c>
      <c r="I30" s="182" t="s">
        <v>348</v>
      </c>
      <c r="J30" s="182" t="s">
        <v>349</v>
      </c>
      <c r="K30" s="182" t="s">
        <v>349</v>
      </c>
      <c r="Q30" s="199" t="s">
        <v>274</v>
      </c>
    </row>
    <row r="31" spans="1:17" s="179" customFormat="1" ht="78.75">
      <c r="A31" s="178">
        <v>16</v>
      </c>
      <c r="B31" s="201" t="s">
        <v>250</v>
      </c>
      <c r="C31" s="182"/>
      <c r="D31" s="182"/>
      <c r="E31" s="182">
        <v>1</v>
      </c>
      <c r="F31" s="182">
        <v>2015</v>
      </c>
      <c r="G31" s="182">
        <v>2015</v>
      </c>
      <c r="H31" s="182" t="s">
        <v>349</v>
      </c>
      <c r="I31" s="182" t="s">
        <v>348</v>
      </c>
      <c r="J31" s="182" t="s">
        <v>349</v>
      </c>
      <c r="K31" s="182" t="s">
        <v>349</v>
      </c>
      <c r="Q31" s="199" t="s">
        <v>275</v>
      </c>
    </row>
    <row r="32" spans="1:17" s="179" customFormat="1" ht="33.75">
      <c r="A32" s="178">
        <v>17</v>
      </c>
      <c r="B32" s="201" t="s">
        <v>251</v>
      </c>
      <c r="C32" s="182"/>
      <c r="D32" s="182"/>
      <c r="E32" s="182">
        <v>0.8</v>
      </c>
      <c r="F32" s="182">
        <v>2015</v>
      </c>
      <c r="G32" s="182">
        <v>2015</v>
      </c>
      <c r="H32" s="182" t="s">
        <v>349</v>
      </c>
      <c r="I32" s="182" t="s">
        <v>348</v>
      </c>
      <c r="J32" s="182" t="s">
        <v>349</v>
      </c>
      <c r="K32" s="182" t="s">
        <v>349</v>
      </c>
      <c r="Q32" s="199" t="s">
        <v>276</v>
      </c>
    </row>
    <row r="33" spans="1:17" s="179" customFormat="1" ht="78.75">
      <c r="A33" s="178">
        <v>18</v>
      </c>
      <c r="B33" s="201" t="s">
        <v>252</v>
      </c>
      <c r="C33" s="182"/>
      <c r="D33" s="182"/>
      <c r="E33" s="182">
        <v>1.8</v>
      </c>
      <c r="F33" s="182">
        <v>2015</v>
      </c>
      <c r="G33" s="182">
        <v>2015</v>
      </c>
      <c r="H33" s="182" t="s">
        <v>349</v>
      </c>
      <c r="I33" s="182" t="s">
        <v>348</v>
      </c>
      <c r="J33" s="182" t="s">
        <v>349</v>
      </c>
      <c r="K33" s="182" t="s">
        <v>349</v>
      </c>
      <c r="Q33" s="199" t="s">
        <v>277</v>
      </c>
    </row>
    <row r="34" spans="1:17" s="179" customFormat="1" ht="78.75">
      <c r="A34" s="178">
        <v>19</v>
      </c>
      <c r="B34" s="201" t="s">
        <v>253</v>
      </c>
      <c r="C34" s="182"/>
      <c r="D34" s="182"/>
      <c r="E34" s="182">
        <v>1.2</v>
      </c>
      <c r="F34" s="182">
        <v>2015</v>
      </c>
      <c r="G34" s="182">
        <v>2015</v>
      </c>
      <c r="H34" s="182" t="s">
        <v>349</v>
      </c>
      <c r="I34" s="182" t="s">
        <v>348</v>
      </c>
      <c r="J34" s="182" t="s">
        <v>349</v>
      </c>
      <c r="K34" s="182" t="s">
        <v>349</v>
      </c>
      <c r="Q34" s="199" t="s">
        <v>278</v>
      </c>
    </row>
    <row r="35" spans="1:17" s="179" customFormat="1" ht="56.25">
      <c r="A35" s="178">
        <v>20</v>
      </c>
      <c r="B35" s="201" t="s">
        <v>254</v>
      </c>
      <c r="C35" s="182"/>
      <c r="D35" s="182"/>
      <c r="E35" s="182">
        <v>2</v>
      </c>
      <c r="F35" s="182">
        <v>2015</v>
      </c>
      <c r="G35" s="182">
        <v>2015</v>
      </c>
      <c r="H35" s="182" t="s">
        <v>349</v>
      </c>
      <c r="I35" s="182" t="s">
        <v>348</v>
      </c>
      <c r="J35" s="182" t="s">
        <v>349</v>
      </c>
      <c r="K35" s="182" t="s">
        <v>349</v>
      </c>
      <c r="Q35" s="199" t="s">
        <v>279</v>
      </c>
    </row>
    <row r="36" spans="1:29" s="74" customFormat="1" ht="45">
      <c r="A36" s="178">
        <v>21</v>
      </c>
      <c r="B36" s="20" t="s">
        <v>255</v>
      </c>
      <c r="C36" s="42"/>
      <c r="D36" s="42"/>
      <c r="E36" s="42"/>
      <c r="F36" s="182">
        <v>2015</v>
      </c>
      <c r="G36" s="182">
        <v>2015</v>
      </c>
      <c r="H36" s="182"/>
      <c r="I36" s="182"/>
      <c r="J36" s="182"/>
      <c r="K36" s="182"/>
      <c r="Q36" s="205" t="s">
        <v>280</v>
      </c>
      <c r="R36" s="74" t="s">
        <v>287</v>
      </c>
      <c r="AC36" s="74" t="s">
        <v>286</v>
      </c>
    </row>
    <row r="37" spans="1:18" s="74" customFormat="1" ht="45">
      <c r="A37" s="178">
        <v>22</v>
      </c>
      <c r="B37" s="202" t="s">
        <v>256</v>
      </c>
      <c r="C37" s="42"/>
      <c r="D37" s="42"/>
      <c r="E37" s="42"/>
      <c r="F37" s="182">
        <v>2015</v>
      </c>
      <c r="G37" s="182">
        <v>2015</v>
      </c>
      <c r="H37" s="182"/>
      <c r="I37" s="182"/>
      <c r="J37" s="182"/>
      <c r="K37" s="182"/>
      <c r="Q37" s="205" t="s">
        <v>281</v>
      </c>
      <c r="R37" s="74" t="s">
        <v>288</v>
      </c>
    </row>
    <row r="38" spans="1:18" s="74" customFormat="1" ht="22.5">
      <c r="A38" s="178">
        <v>23</v>
      </c>
      <c r="B38" s="202" t="s">
        <v>257</v>
      </c>
      <c r="C38" s="42"/>
      <c r="D38" s="42"/>
      <c r="E38" s="42"/>
      <c r="F38" s="182">
        <v>2015</v>
      </c>
      <c r="G38" s="182">
        <v>2015</v>
      </c>
      <c r="H38" s="182"/>
      <c r="I38" s="182"/>
      <c r="J38" s="182"/>
      <c r="K38" s="182"/>
      <c r="Q38" s="206" t="s">
        <v>282</v>
      </c>
      <c r="R38" s="74" t="s">
        <v>288</v>
      </c>
    </row>
    <row r="39" spans="1:18" s="74" customFormat="1" ht="33.75">
      <c r="A39" s="178">
        <v>24</v>
      </c>
      <c r="B39" s="202" t="s">
        <v>258</v>
      </c>
      <c r="C39" s="42"/>
      <c r="D39" s="42"/>
      <c r="E39" s="42"/>
      <c r="F39" s="182">
        <v>2015</v>
      </c>
      <c r="G39" s="182">
        <v>2015</v>
      </c>
      <c r="H39" s="182"/>
      <c r="I39" s="182"/>
      <c r="J39" s="182"/>
      <c r="K39" s="182"/>
      <c r="Q39" s="205" t="s">
        <v>283</v>
      </c>
      <c r="R39" s="74" t="s">
        <v>287</v>
      </c>
    </row>
    <row r="40" spans="1:18" s="74" customFormat="1" ht="33.75">
      <c r="A40" s="178">
        <v>25</v>
      </c>
      <c r="B40" s="202" t="s">
        <v>259</v>
      </c>
      <c r="C40" s="42"/>
      <c r="D40" s="42"/>
      <c r="E40" s="42"/>
      <c r="F40" s="182">
        <v>2015</v>
      </c>
      <c r="G40" s="182">
        <v>2015</v>
      </c>
      <c r="H40" s="182"/>
      <c r="I40" s="182"/>
      <c r="J40" s="182"/>
      <c r="K40" s="182"/>
      <c r="Q40" s="205" t="s">
        <v>284</v>
      </c>
      <c r="R40" s="74" t="s">
        <v>288</v>
      </c>
    </row>
    <row r="41" spans="1:18" s="74" customFormat="1" ht="33.75">
      <c r="A41" s="178">
        <v>26</v>
      </c>
      <c r="B41" s="202" t="s">
        <v>260</v>
      </c>
      <c r="C41" s="42"/>
      <c r="D41" s="42"/>
      <c r="E41" s="42"/>
      <c r="F41" s="182">
        <v>2015</v>
      </c>
      <c r="G41" s="182">
        <v>2015</v>
      </c>
      <c r="H41" s="182"/>
      <c r="I41" s="182"/>
      <c r="J41" s="182"/>
      <c r="K41" s="182"/>
      <c r="Q41" s="205" t="s">
        <v>285</v>
      </c>
      <c r="R41" s="74" t="s">
        <v>288</v>
      </c>
    </row>
    <row r="44" spans="1:2" ht="11.25">
      <c r="A44" s="5" t="s">
        <v>58</v>
      </c>
      <c r="B44" s="1" t="s">
        <v>59</v>
      </c>
    </row>
    <row r="45" spans="1:2" ht="11.25">
      <c r="A45" s="5" t="s">
        <v>60</v>
      </c>
      <c r="B45" s="1" t="s">
        <v>230</v>
      </c>
    </row>
    <row r="51" ht="11.25">
      <c r="E51" s="1">
        <f>SUM(E16:E35)</f>
        <v>32.63</v>
      </c>
    </row>
  </sheetData>
  <sheetProtection/>
  <mergeCells count="6">
    <mergeCell ref="A5:K5"/>
    <mergeCell ref="A14:A15"/>
    <mergeCell ref="B14:B15"/>
    <mergeCell ref="C14:E14"/>
    <mergeCell ref="F14:G14"/>
    <mergeCell ref="H14:K1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"/>
  <sheetViews>
    <sheetView view="pageBreakPreview" zoomScale="130" zoomScaleSheetLayoutView="130" zoomScalePageLayoutView="0" workbookViewId="0" topLeftCell="A1">
      <selection activeCell="M8" sqref="M8"/>
    </sheetView>
  </sheetViews>
  <sheetFormatPr defaultColWidth="0.875" defaultRowHeight="12.75"/>
  <cols>
    <col min="1" max="1" width="4.375" style="220" customWidth="1"/>
    <col min="2" max="2" width="23.75390625" style="8" customWidth="1"/>
    <col min="3" max="12" width="8.125" style="1" customWidth="1"/>
    <col min="13" max="13" width="10.125" style="1" customWidth="1"/>
    <col min="14" max="16384" width="0.875" style="1" customWidth="1"/>
  </cols>
  <sheetData>
    <row r="1" ht="11.25">
      <c r="M1" s="5" t="s">
        <v>303</v>
      </c>
    </row>
    <row r="2" ht="11.25">
      <c r="M2" s="5" t="s">
        <v>66</v>
      </c>
    </row>
    <row r="3" spans="12:13" ht="11.25">
      <c r="L3" s="70"/>
      <c r="M3" s="5" t="s">
        <v>67</v>
      </c>
    </row>
    <row r="4" spans="1:13" s="13" customFormat="1" ht="15.75">
      <c r="A4" s="270" t="s">
        <v>304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s="13" customFormat="1" ht="15.75">
      <c r="A5" s="270" t="s">
        <v>296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s="71" customFormat="1" ht="12.75">
      <c r="A6" s="168"/>
      <c r="B6" s="221"/>
      <c r="C6" s="168"/>
      <c r="D6" s="168"/>
      <c r="E6" s="168"/>
      <c r="F6" s="168"/>
      <c r="G6" s="168"/>
      <c r="H6" s="168"/>
      <c r="I6" s="168"/>
      <c r="J6" s="168"/>
      <c r="K6" s="222"/>
      <c r="L6" s="222"/>
      <c r="M6" s="222"/>
    </row>
    <row r="7" spans="1:13" s="69" customFormat="1" ht="12.75">
      <c r="A7" s="223"/>
      <c r="B7" s="8"/>
      <c r="K7" s="72"/>
      <c r="L7" s="224"/>
      <c r="M7" s="4" t="s">
        <v>1</v>
      </c>
    </row>
    <row r="8" spans="1:13" s="173" customFormat="1" ht="12.75">
      <c r="A8" s="225"/>
      <c r="B8" s="8"/>
      <c r="K8" s="171"/>
      <c r="L8" s="171"/>
      <c r="M8" s="5" t="s">
        <v>350</v>
      </c>
    </row>
    <row r="9" spans="1:13" s="8" customFormat="1" ht="11.25">
      <c r="A9" s="226"/>
      <c r="K9" s="80"/>
      <c r="L9" s="80"/>
      <c r="M9" s="6" t="s">
        <v>2</v>
      </c>
    </row>
    <row r="10" spans="1:13" s="69" customFormat="1" ht="12.75">
      <c r="A10" s="223"/>
      <c r="B10" s="8"/>
      <c r="K10" s="142"/>
      <c r="L10" s="143"/>
      <c r="M10" s="7" t="s">
        <v>342</v>
      </c>
    </row>
    <row r="11" spans="1:2" s="69" customFormat="1" ht="12.75">
      <c r="A11" s="223"/>
      <c r="B11" s="8"/>
    </row>
    <row r="12" ht="12" thickBot="1"/>
    <row r="13" spans="1:13" s="10" customFormat="1" ht="10.5">
      <c r="A13" s="271" t="s">
        <v>3</v>
      </c>
      <c r="B13" s="274" t="s">
        <v>4</v>
      </c>
      <c r="C13" s="277" t="s">
        <v>305</v>
      </c>
      <c r="D13" s="280" t="s">
        <v>306</v>
      </c>
      <c r="E13" s="281"/>
      <c r="F13" s="277" t="s">
        <v>307</v>
      </c>
      <c r="G13" s="277" t="s">
        <v>308</v>
      </c>
      <c r="H13" s="277" t="s">
        <v>309</v>
      </c>
      <c r="I13" s="284" t="s">
        <v>9</v>
      </c>
      <c r="J13" s="285"/>
      <c r="K13" s="285"/>
      <c r="L13" s="286"/>
      <c r="M13" s="280" t="s">
        <v>10</v>
      </c>
    </row>
    <row r="14" spans="1:13" s="10" customFormat="1" ht="10.5">
      <c r="A14" s="272"/>
      <c r="B14" s="275"/>
      <c r="C14" s="278"/>
      <c r="D14" s="282"/>
      <c r="E14" s="283"/>
      <c r="F14" s="278"/>
      <c r="G14" s="278"/>
      <c r="H14" s="278"/>
      <c r="I14" s="290" t="s">
        <v>16</v>
      </c>
      <c r="J14" s="291" t="s">
        <v>17</v>
      </c>
      <c r="K14" s="293" t="s">
        <v>18</v>
      </c>
      <c r="L14" s="294"/>
      <c r="M14" s="289"/>
    </row>
    <row r="15" spans="1:13" s="10" customFormat="1" ht="48.75">
      <c r="A15" s="273"/>
      <c r="B15" s="276"/>
      <c r="C15" s="279"/>
      <c r="D15" s="227" t="s">
        <v>19</v>
      </c>
      <c r="E15" s="227" t="s">
        <v>20</v>
      </c>
      <c r="F15" s="279"/>
      <c r="G15" s="279"/>
      <c r="H15" s="279"/>
      <c r="I15" s="279"/>
      <c r="J15" s="292"/>
      <c r="K15" s="228" t="s">
        <v>310</v>
      </c>
      <c r="L15" s="228" t="s">
        <v>311</v>
      </c>
      <c r="M15" s="282"/>
    </row>
    <row r="16" spans="1:13" s="157" customFormat="1" ht="10.5">
      <c r="A16" s="100"/>
      <c r="B16" s="229" t="s">
        <v>312</v>
      </c>
      <c r="C16" s="218">
        <f aca="true" t="shared" si="0" ref="C16:H16">C17+C36</f>
        <v>0</v>
      </c>
      <c r="D16" s="218">
        <f t="shared" si="0"/>
        <v>89.181863</v>
      </c>
      <c r="E16" s="218">
        <f t="shared" si="0"/>
        <v>87.89977565</v>
      </c>
      <c r="F16" s="218">
        <f t="shared" si="0"/>
        <v>87.89977565</v>
      </c>
      <c r="G16" s="218">
        <f t="shared" si="0"/>
        <v>46.32109697999999</v>
      </c>
      <c r="H16" s="218">
        <f t="shared" si="0"/>
        <v>0</v>
      </c>
      <c r="I16" s="218">
        <f>D16-E16</f>
        <v>1.2820873500000118</v>
      </c>
      <c r="J16" s="218"/>
      <c r="K16" s="218">
        <f>K17+K36</f>
        <v>1.2820873500000045</v>
      </c>
      <c r="L16" s="218">
        <f>L17+L36</f>
        <v>0</v>
      </c>
      <c r="M16" s="218"/>
    </row>
    <row r="17" spans="1:13" s="10" customFormat="1" ht="21">
      <c r="A17" s="100">
        <v>1</v>
      </c>
      <c r="B17" s="177" t="s">
        <v>313</v>
      </c>
      <c r="C17" s="218">
        <f aca="true" t="shared" si="1" ref="C17:H17">C18+C26+C28+C32</f>
        <v>0</v>
      </c>
      <c r="D17" s="218">
        <f t="shared" si="1"/>
        <v>32.54596300000001</v>
      </c>
      <c r="E17" s="218">
        <f t="shared" si="1"/>
        <v>32.534861029999995</v>
      </c>
      <c r="F17" s="218">
        <f t="shared" si="1"/>
        <v>32.534861029999995</v>
      </c>
      <c r="G17" s="218">
        <f t="shared" si="1"/>
        <v>32.534861029999995</v>
      </c>
      <c r="H17" s="218">
        <f t="shared" si="1"/>
        <v>0</v>
      </c>
      <c r="I17" s="218">
        <f>D17-E17</f>
        <v>0.011101970000012784</v>
      </c>
      <c r="J17" s="218"/>
      <c r="K17" s="218">
        <f>K18+K26+K28+K32</f>
        <v>0.011101970000005373</v>
      </c>
      <c r="L17" s="218">
        <f>L18+L26+L28+L32</f>
        <v>0</v>
      </c>
      <c r="M17" s="162"/>
    </row>
    <row r="18" spans="1:13" s="10" customFormat="1" ht="31.5">
      <c r="A18" s="100" t="s">
        <v>30</v>
      </c>
      <c r="B18" s="177" t="s">
        <v>314</v>
      </c>
      <c r="C18" s="218">
        <f aca="true" t="shared" si="2" ref="C18:H18">SUM(C19:C25)</f>
        <v>0</v>
      </c>
      <c r="D18" s="218">
        <f t="shared" si="2"/>
        <v>32.54596300000001</v>
      </c>
      <c r="E18" s="218">
        <f t="shared" si="2"/>
        <v>32.534861029999995</v>
      </c>
      <c r="F18" s="218">
        <f t="shared" si="2"/>
        <v>32.534861029999995</v>
      </c>
      <c r="G18" s="218">
        <f t="shared" si="2"/>
        <v>32.534861029999995</v>
      </c>
      <c r="H18" s="218">
        <f t="shared" si="2"/>
        <v>0</v>
      </c>
      <c r="I18" s="218">
        <f>D18-E18</f>
        <v>0.011101970000012784</v>
      </c>
      <c r="J18" s="230"/>
      <c r="K18" s="218">
        <f>SUM(K19:K25)</f>
        <v>0.011101970000005373</v>
      </c>
      <c r="L18" s="218">
        <f>SUM(L19:L25)</f>
        <v>0</v>
      </c>
      <c r="M18" s="162"/>
    </row>
    <row r="19" spans="1:13" s="10" customFormat="1" ht="33.75">
      <c r="A19" s="107" t="s">
        <v>28</v>
      </c>
      <c r="B19" s="199" t="s">
        <v>239</v>
      </c>
      <c r="C19" s="231"/>
      <c r="D19" s="231">
        <v>4.720000000000001</v>
      </c>
      <c r="E19" s="231">
        <v>3.66228177</v>
      </c>
      <c r="F19" s="53">
        <v>3.66228177</v>
      </c>
      <c r="G19" s="53">
        <v>3.66228177</v>
      </c>
      <c r="H19" s="231"/>
      <c r="I19" s="231">
        <f>D19-E19</f>
        <v>1.0577182300000008</v>
      </c>
      <c r="J19" s="231"/>
      <c r="K19" s="231">
        <f>I19</f>
        <v>1.0577182300000008</v>
      </c>
      <c r="L19" s="231"/>
      <c r="M19" s="159"/>
    </row>
    <row r="20" spans="1:13" s="10" customFormat="1" ht="33.75">
      <c r="A20" s="107" t="s">
        <v>32</v>
      </c>
      <c r="B20" s="51" t="s">
        <v>240</v>
      </c>
      <c r="C20" s="231"/>
      <c r="D20" s="231">
        <v>15.720000000000002</v>
      </c>
      <c r="E20" s="231">
        <v>16.294227409999998</v>
      </c>
      <c r="F20" s="53">
        <v>16.294227409999998</v>
      </c>
      <c r="G20" s="53">
        <v>16.294227409999998</v>
      </c>
      <c r="H20" s="231"/>
      <c r="I20" s="231">
        <f>D20-E20</f>
        <v>-0.5742274099999953</v>
      </c>
      <c r="J20" s="231"/>
      <c r="K20" s="231">
        <f>I20</f>
        <v>-0.5742274099999953</v>
      </c>
      <c r="L20" s="231"/>
      <c r="M20" s="159"/>
    </row>
    <row r="21" spans="1:13" s="10" customFormat="1" ht="45">
      <c r="A21" s="107" t="s">
        <v>33</v>
      </c>
      <c r="B21" s="51" t="s">
        <v>241</v>
      </c>
      <c r="C21" s="231"/>
      <c r="D21" s="231">
        <v>7.0973586</v>
      </c>
      <c r="E21" s="231">
        <v>7.60643989</v>
      </c>
      <c r="F21" s="53">
        <v>7.60643989</v>
      </c>
      <c r="G21" s="53">
        <v>7.60643989</v>
      </c>
      <c r="H21" s="231"/>
      <c r="I21" s="231">
        <f>D21-E21</f>
        <v>-0.5090812900000001</v>
      </c>
      <c r="J21" s="231"/>
      <c r="K21" s="231">
        <f>I21</f>
        <v>-0.5090812900000001</v>
      </c>
      <c r="L21" s="231"/>
      <c r="M21" s="159"/>
    </row>
    <row r="22" spans="1:13" s="10" customFormat="1" ht="11.25">
      <c r="A22" s="107" t="s">
        <v>34</v>
      </c>
      <c r="B22" s="199" t="s">
        <v>125</v>
      </c>
      <c r="C22" s="231"/>
      <c r="D22" s="231">
        <v>2.9094434</v>
      </c>
      <c r="E22" s="231">
        <v>1.8877257699999999</v>
      </c>
      <c r="F22" s="53">
        <v>1.8877257699999999</v>
      </c>
      <c r="G22" s="53">
        <v>1.8877257699999999</v>
      </c>
      <c r="H22" s="231"/>
      <c r="I22" s="231">
        <f>D22-E22</f>
        <v>1.02171763</v>
      </c>
      <c r="J22" s="231"/>
      <c r="K22" s="231">
        <f>I22</f>
        <v>1.02171763</v>
      </c>
      <c r="L22" s="231"/>
      <c r="M22" s="159"/>
    </row>
    <row r="23" spans="1:13" s="10" customFormat="1" ht="22.5">
      <c r="A23" s="107" t="s">
        <v>35</v>
      </c>
      <c r="B23" s="199" t="s">
        <v>126</v>
      </c>
      <c r="C23" s="231"/>
      <c r="D23" s="231">
        <v>1.5848461999999999</v>
      </c>
      <c r="E23" s="231">
        <v>2.6369480999999997</v>
      </c>
      <c r="F23" s="53">
        <v>2.6369480999999997</v>
      </c>
      <c r="G23" s="53">
        <v>2.6369480999999997</v>
      </c>
      <c r="H23" s="231"/>
      <c r="I23" s="231">
        <f>D23-E23</f>
        <v>-1.0521018999999998</v>
      </c>
      <c r="J23" s="231"/>
      <c r="K23" s="231">
        <f>I23</f>
        <v>-1.0521018999999998</v>
      </c>
      <c r="L23" s="232"/>
      <c r="M23" s="159"/>
    </row>
    <row r="24" spans="1:31" s="10" customFormat="1" ht="11.25">
      <c r="A24" s="107" t="s">
        <v>36</v>
      </c>
      <c r="B24" s="199" t="s">
        <v>127</v>
      </c>
      <c r="C24" s="231"/>
      <c r="D24" s="231">
        <v>0.11311479999999999</v>
      </c>
      <c r="E24" s="231">
        <v>0.28286679000000003</v>
      </c>
      <c r="F24" s="53">
        <v>0.28286679000000003</v>
      </c>
      <c r="G24" s="53">
        <v>0.28286679000000003</v>
      </c>
      <c r="H24" s="231"/>
      <c r="I24" s="231">
        <f>D24-E24</f>
        <v>-0.16975199000000005</v>
      </c>
      <c r="J24" s="231"/>
      <c r="K24" s="231">
        <f>I24</f>
        <v>-0.16975199000000005</v>
      </c>
      <c r="L24" s="232"/>
      <c r="M24" s="159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s="10" customFormat="1" ht="11.25">
      <c r="A25" s="107" t="s">
        <v>37</v>
      </c>
      <c r="B25" s="199" t="s">
        <v>128</v>
      </c>
      <c r="C25" s="231"/>
      <c r="D25" s="231">
        <v>0.4012</v>
      </c>
      <c r="E25" s="231">
        <v>0.1643713</v>
      </c>
      <c r="F25" s="53">
        <v>0.1643713</v>
      </c>
      <c r="G25" s="53">
        <v>0.1643713</v>
      </c>
      <c r="H25" s="231"/>
      <c r="I25" s="231">
        <f>D25-E25</f>
        <v>0.2368287</v>
      </c>
      <c r="J25" s="231"/>
      <c r="K25" s="231">
        <f>I25</f>
        <v>0.2368287</v>
      </c>
      <c r="L25" s="232"/>
      <c r="M25" s="159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13" s="157" customFormat="1" ht="31.5">
      <c r="A26" s="100" t="s">
        <v>41</v>
      </c>
      <c r="B26" s="233" t="s">
        <v>315</v>
      </c>
      <c r="C26" s="218">
        <f aca="true" t="shared" si="3" ref="C26:I26">SUM(C27:C27)</f>
        <v>0</v>
      </c>
      <c r="D26" s="218">
        <f t="shared" si="3"/>
        <v>0</v>
      </c>
      <c r="E26" s="218">
        <f t="shared" si="3"/>
        <v>0</v>
      </c>
      <c r="F26" s="218">
        <f t="shared" si="3"/>
        <v>0</v>
      </c>
      <c r="G26" s="218">
        <f t="shared" si="3"/>
        <v>0</v>
      </c>
      <c r="H26" s="218">
        <f t="shared" si="3"/>
        <v>0</v>
      </c>
      <c r="I26" s="218">
        <f t="shared" si="3"/>
        <v>0</v>
      </c>
      <c r="J26" s="218"/>
      <c r="K26" s="218">
        <f>SUM(K27:K27)</f>
        <v>0</v>
      </c>
      <c r="L26" s="218">
        <f>SUM(L27:L27)</f>
        <v>0</v>
      </c>
      <c r="M26" s="218"/>
    </row>
    <row r="27" spans="1:13" s="10" customFormat="1" ht="11.25">
      <c r="A27" s="107" t="s">
        <v>28</v>
      </c>
      <c r="B27" s="18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159"/>
    </row>
    <row r="28" spans="1:13" s="157" customFormat="1" ht="21">
      <c r="A28" s="100" t="s">
        <v>43</v>
      </c>
      <c r="B28" s="233" t="s">
        <v>316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18"/>
      <c r="K28" s="218">
        <v>0</v>
      </c>
      <c r="L28" s="218">
        <v>0</v>
      </c>
      <c r="M28" s="162"/>
    </row>
    <row r="29" spans="1:13" s="10" customFormat="1" ht="11.25">
      <c r="A29" s="107" t="s">
        <v>28</v>
      </c>
      <c r="B29" s="20" t="s">
        <v>45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159"/>
    </row>
    <row r="30" spans="1:13" s="10" customFormat="1" ht="11.25">
      <c r="A30" s="107" t="s">
        <v>32</v>
      </c>
      <c r="B30" s="20" t="s">
        <v>46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159"/>
    </row>
    <row r="31" spans="1:13" s="10" customFormat="1" ht="11.25">
      <c r="A31" s="107" t="s">
        <v>47</v>
      </c>
      <c r="B31" s="2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159"/>
    </row>
    <row r="32" spans="1:13" s="235" customFormat="1" ht="42">
      <c r="A32" s="234" t="s">
        <v>48</v>
      </c>
      <c r="B32" s="177" t="s">
        <v>49</v>
      </c>
      <c r="C32" s="218">
        <v>0</v>
      </c>
      <c r="D32" s="218">
        <v>0</v>
      </c>
      <c r="E32" s="218">
        <v>0</v>
      </c>
      <c r="F32" s="218">
        <v>0</v>
      </c>
      <c r="G32" s="218">
        <v>0</v>
      </c>
      <c r="H32" s="218">
        <v>0</v>
      </c>
      <c r="I32" s="218">
        <v>0</v>
      </c>
      <c r="J32" s="218"/>
      <c r="K32" s="218">
        <v>0</v>
      </c>
      <c r="L32" s="218">
        <v>0</v>
      </c>
      <c r="M32" s="162"/>
    </row>
    <row r="33" spans="1:13" s="10" customFormat="1" ht="11.25">
      <c r="A33" s="107" t="s">
        <v>28</v>
      </c>
      <c r="B33" s="20" t="s">
        <v>45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159"/>
    </row>
    <row r="34" spans="1:13" s="10" customFormat="1" ht="11.25">
      <c r="A34" s="107" t="s">
        <v>32</v>
      </c>
      <c r="B34" s="20" t="s">
        <v>46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159"/>
    </row>
    <row r="35" spans="1:13" s="10" customFormat="1" ht="11.25">
      <c r="A35" s="107" t="s">
        <v>47</v>
      </c>
      <c r="B35" s="20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159"/>
    </row>
    <row r="36" spans="1:13" s="157" customFormat="1" ht="10.5">
      <c r="A36" s="100" t="s">
        <v>32</v>
      </c>
      <c r="B36" s="233" t="s">
        <v>50</v>
      </c>
      <c r="C36" s="218">
        <f aca="true" t="shared" si="4" ref="C36:H36">C37+C53</f>
        <v>0</v>
      </c>
      <c r="D36" s="218">
        <f t="shared" si="4"/>
        <v>56.6359</v>
      </c>
      <c r="E36" s="218">
        <f t="shared" si="4"/>
        <v>55.36491462</v>
      </c>
      <c r="F36" s="218">
        <f t="shared" si="4"/>
        <v>55.36491462</v>
      </c>
      <c r="G36" s="218">
        <f t="shared" si="4"/>
        <v>13.78623595</v>
      </c>
      <c r="H36" s="218">
        <f t="shared" si="4"/>
        <v>0</v>
      </c>
      <c r="I36" s="218">
        <f aca="true" t="shared" si="5" ref="I36:I52">D36-E36</f>
        <v>1.270985379999999</v>
      </c>
      <c r="J36" s="218"/>
      <c r="K36" s="218">
        <f>I36</f>
        <v>1.270985379999999</v>
      </c>
      <c r="L36" s="218">
        <v>0</v>
      </c>
      <c r="M36" s="162"/>
    </row>
    <row r="37" spans="1:13" s="157" customFormat="1" ht="31.5">
      <c r="A37" s="100" t="s">
        <v>51</v>
      </c>
      <c r="B37" s="177" t="s">
        <v>314</v>
      </c>
      <c r="C37" s="218">
        <f aca="true" t="shared" si="6" ref="C37:H37">SUM(C38:C52)</f>
        <v>0</v>
      </c>
      <c r="D37" s="218">
        <f t="shared" si="6"/>
        <v>50.199</v>
      </c>
      <c r="E37" s="218">
        <f t="shared" si="6"/>
        <v>48.87879342</v>
      </c>
      <c r="F37" s="218">
        <f t="shared" si="6"/>
        <v>48.87879342</v>
      </c>
      <c r="G37" s="218">
        <f t="shared" si="6"/>
        <v>7.30011475</v>
      </c>
      <c r="H37" s="218">
        <f t="shared" si="6"/>
        <v>0</v>
      </c>
      <c r="I37" s="218">
        <f t="shared" si="5"/>
        <v>1.3202065799999971</v>
      </c>
      <c r="J37" s="218"/>
      <c r="K37" s="218">
        <f>SUM(K38:K52)</f>
        <v>1.32020658</v>
      </c>
      <c r="L37" s="218">
        <f>SUM(L38:L52)</f>
        <v>0</v>
      </c>
      <c r="M37" s="162"/>
    </row>
    <row r="38" spans="1:13" s="10" customFormat="1" ht="56.25">
      <c r="A38" s="107" t="s">
        <v>28</v>
      </c>
      <c r="B38" s="199" t="s">
        <v>242</v>
      </c>
      <c r="C38" s="231"/>
      <c r="D38" s="231">
        <v>0</v>
      </c>
      <c r="E38" s="231">
        <v>0</v>
      </c>
      <c r="F38" s="231">
        <v>0</v>
      </c>
      <c r="G38" s="231"/>
      <c r="H38" s="231"/>
      <c r="I38" s="231">
        <f t="shared" si="5"/>
        <v>0</v>
      </c>
      <c r="J38" s="231"/>
      <c r="K38" s="231">
        <f aca="true" t="shared" si="7" ref="K38:K52">I38</f>
        <v>0</v>
      </c>
      <c r="L38" s="231"/>
      <c r="M38" s="159"/>
    </row>
    <row r="39" spans="1:13" s="10" customFormat="1" ht="33.75">
      <c r="A39" s="107" t="s">
        <v>32</v>
      </c>
      <c r="B39" s="205" t="s">
        <v>243</v>
      </c>
      <c r="C39" s="231"/>
      <c r="D39" s="231">
        <v>0.835</v>
      </c>
      <c r="E39" s="231">
        <v>0.62543763</v>
      </c>
      <c r="F39" s="231">
        <v>0.62543763</v>
      </c>
      <c r="G39" s="231">
        <v>0.62543763</v>
      </c>
      <c r="H39" s="231"/>
      <c r="I39" s="231">
        <f t="shared" si="5"/>
        <v>0.20956237</v>
      </c>
      <c r="J39" s="231"/>
      <c r="K39" s="231">
        <f t="shared" si="7"/>
        <v>0.20956237</v>
      </c>
      <c r="L39" s="231"/>
      <c r="M39" s="159"/>
    </row>
    <row r="40" spans="1:13" s="10" customFormat="1" ht="33.75">
      <c r="A40" s="107" t="s">
        <v>33</v>
      </c>
      <c r="B40" s="205" t="s">
        <v>244</v>
      </c>
      <c r="C40" s="231"/>
      <c r="D40" s="231">
        <v>8.024</v>
      </c>
      <c r="E40" s="231">
        <v>7.3362342300000005</v>
      </c>
      <c r="F40" s="231">
        <v>7.3362342300000005</v>
      </c>
      <c r="G40" s="231">
        <v>0.63890983</v>
      </c>
      <c r="H40" s="231"/>
      <c r="I40" s="231">
        <f t="shared" si="5"/>
        <v>0.6877657699999986</v>
      </c>
      <c r="J40" s="231"/>
      <c r="K40" s="231">
        <f t="shared" si="7"/>
        <v>0.6877657699999986</v>
      </c>
      <c r="L40" s="231"/>
      <c r="M40" s="159"/>
    </row>
    <row r="41" spans="1:13" s="10" customFormat="1" ht="56.25">
      <c r="A41" s="107" t="s">
        <v>34</v>
      </c>
      <c r="B41" s="205" t="s">
        <v>245</v>
      </c>
      <c r="C41" s="231"/>
      <c r="D41" s="231">
        <v>6.050000000000001</v>
      </c>
      <c r="E41" s="231">
        <v>5.97154459</v>
      </c>
      <c r="F41" s="231">
        <v>5.97154459</v>
      </c>
      <c r="G41" s="231">
        <v>0.49103273999999997</v>
      </c>
      <c r="H41" s="231"/>
      <c r="I41" s="231">
        <f t="shared" si="5"/>
        <v>0.078455410000001</v>
      </c>
      <c r="J41" s="231"/>
      <c r="K41" s="231">
        <f t="shared" si="7"/>
        <v>0.078455410000001</v>
      </c>
      <c r="L41" s="231"/>
      <c r="M41" s="159"/>
    </row>
    <row r="42" spans="1:13" s="10" customFormat="1" ht="56.25">
      <c r="A42" s="107" t="s">
        <v>35</v>
      </c>
      <c r="B42" s="199" t="s">
        <v>246</v>
      </c>
      <c r="C42" s="231"/>
      <c r="D42" s="231">
        <v>6.43</v>
      </c>
      <c r="E42" s="231">
        <v>6.3638010199999995</v>
      </c>
      <c r="F42" s="231">
        <v>6.3638010199999995</v>
      </c>
      <c r="G42" s="231">
        <v>0.29341917</v>
      </c>
      <c r="H42" s="231"/>
      <c r="I42" s="231">
        <f t="shared" si="5"/>
        <v>0.06619898000000024</v>
      </c>
      <c r="J42" s="231"/>
      <c r="K42" s="231">
        <f t="shared" si="7"/>
        <v>0.06619898000000024</v>
      </c>
      <c r="L42" s="231"/>
      <c r="M42" s="159"/>
    </row>
    <row r="43" spans="1:13" s="10" customFormat="1" ht="78.75">
      <c r="A43" s="107" t="s">
        <v>36</v>
      </c>
      <c r="B43" s="199" t="s">
        <v>247</v>
      </c>
      <c r="C43" s="231"/>
      <c r="D43" s="231">
        <v>9</v>
      </c>
      <c r="E43" s="231">
        <v>8.75700029</v>
      </c>
      <c r="F43" s="231">
        <v>8.75700029</v>
      </c>
      <c r="G43" s="231">
        <v>0.58894943</v>
      </c>
      <c r="H43" s="231"/>
      <c r="I43" s="231">
        <f t="shared" si="5"/>
        <v>0.24299970999999942</v>
      </c>
      <c r="J43" s="231"/>
      <c r="K43" s="231">
        <f t="shared" si="7"/>
        <v>0.24299970999999942</v>
      </c>
      <c r="L43" s="231"/>
      <c r="M43" s="159"/>
    </row>
    <row r="44" spans="1:13" s="10" customFormat="1" ht="56.25">
      <c r="A44" s="107" t="s">
        <v>37</v>
      </c>
      <c r="B44" s="199" t="s">
        <v>248</v>
      </c>
      <c r="C44" s="231"/>
      <c r="D44" s="231">
        <v>0</v>
      </c>
      <c r="E44" s="231">
        <v>0</v>
      </c>
      <c r="F44" s="231">
        <v>0</v>
      </c>
      <c r="G44" s="231"/>
      <c r="H44" s="231"/>
      <c r="I44" s="231">
        <f t="shared" si="5"/>
        <v>0</v>
      </c>
      <c r="J44" s="231"/>
      <c r="K44" s="231">
        <f t="shared" si="7"/>
        <v>0</v>
      </c>
      <c r="L44" s="231"/>
      <c r="M44" s="159"/>
    </row>
    <row r="45" spans="1:13" s="10" customFormat="1" ht="67.5">
      <c r="A45" s="107" t="s">
        <v>38</v>
      </c>
      <c r="B45" s="199" t="s">
        <v>249</v>
      </c>
      <c r="C45" s="231"/>
      <c r="D45" s="231">
        <v>2.8499999999999996</v>
      </c>
      <c r="E45" s="231">
        <v>2.6816576000000003</v>
      </c>
      <c r="F45" s="231">
        <v>2.6816576000000003</v>
      </c>
      <c r="G45" s="231">
        <v>2.6816576000000003</v>
      </c>
      <c r="H45" s="231"/>
      <c r="I45" s="231">
        <f t="shared" si="5"/>
        <v>0.16834239999999934</v>
      </c>
      <c r="J45" s="231"/>
      <c r="K45" s="231">
        <f t="shared" si="7"/>
        <v>0.16834239999999934</v>
      </c>
      <c r="L45" s="231"/>
      <c r="M45" s="159"/>
    </row>
    <row r="46" spans="1:13" s="10" customFormat="1" ht="78.75">
      <c r="A46" s="107" t="s">
        <v>39</v>
      </c>
      <c r="B46" s="199" t="s">
        <v>250</v>
      </c>
      <c r="C46" s="231"/>
      <c r="D46" s="231">
        <v>3.46</v>
      </c>
      <c r="E46" s="231">
        <v>3.2486438300000002</v>
      </c>
      <c r="F46" s="231">
        <v>3.2486438300000002</v>
      </c>
      <c r="G46" s="231">
        <v>0.12858628</v>
      </c>
      <c r="H46" s="231"/>
      <c r="I46" s="231">
        <f t="shared" si="5"/>
        <v>0.21135616999999973</v>
      </c>
      <c r="J46" s="231"/>
      <c r="K46" s="231">
        <f t="shared" si="7"/>
        <v>0.21135616999999973</v>
      </c>
      <c r="L46" s="231"/>
      <c r="M46" s="159"/>
    </row>
    <row r="47" spans="1:13" s="10" customFormat="1" ht="78.75">
      <c r="A47" s="107" t="s">
        <v>40</v>
      </c>
      <c r="B47" s="20" t="s">
        <v>299</v>
      </c>
      <c r="C47" s="231"/>
      <c r="D47" s="231">
        <v>1.6400000000000001</v>
      </c>
      <c r="E47" s="231">
        <v>1.48634502</v>
      </c>
      <c r="F47" s="231">
        <v>1.48634502</v>
      </c>
      <c r="G47" s="231"/>
      <c r="H47" s="231"/>
      <c r="I47" s="231">
        <f t="shared" si="5"/>
        <v>0.15365498000000022</v>
      </c>
      <c r="J47" s="231"/>
      <c r="K47" s="231">
        <f t="shared" si="7"/>
        <v>0.15365498000000022</v>
      </c>
      <c r="L47" s="231"/>
      <c r="M47" s="159"/>
    </row>
    <row r="48" spans="1:13" s="10" customFormat="1" ht="33.75">
      <c r="A48" s="107" t="s">
        <v>52</v>
      </c>
      <c r="B48" s="199" t="s">
        <v>251</v>
      </c>
      <c r="C48" s="231"/>
      <c r="D48" s="231">
        <v>0.16000000000000003</v>
      </c>
      <c r="E48" s="231">
        <v>0.15698233</v>
      </c>
      <c r="F48" s="231">
        <v>0.15698233</v>
      </c>
      <c r="G48" s="231">
        <v>0.15698233</v>
      </c>
      <c r="H48" s="231"/>
      <c r="I48" s="231">
        <f t="shared" si="5"/>
        <v>0.003017670000000028</v>
      </c>
      <c r="J48" s="231"/>
      <c r="K48" s="231">
        <f t="shared" si="7"/>
        <v>0.003017670000000028</v>
      </c>
      <c r="L48" s="231"/>
      <c r="M48" s="159"/>
    </row>
    <row r="49" spans="1:13" s="10" customFormat="1" ht="78.75">
      <c r="A49" s="107" t="s">
        <v>53</v>
      </c>
      <c r="B49" s="199" t="s">
        <v>252</v>
      </c>
      <c r="C49" s="231"/>
      <c r="D49" s="231">
        <v>4.57</v>
      </c>
      <c r="E49" s="231">
        <v>4.3267237</v>
      </c>
      <c r="F49" s="231">
        <v>4.3267237</v>
      </c>
      <c r="G49" s="231"/>
      <c r="H49" s="231"/>
      <c r="I49" s="231">
        <f t="shared" si="5"/>
        <v>0.24327630000000067</v>
      </c>
      <c r="J49" s="231"/>
      <c r="K49" s="231">
        <f t="shared" si="7"/>
        <v>0.24327630000000067</v>
      </c>
      <c r="L49" s="231"/>
      <c r="M49" s="159"/>
    </row>
    <row r="50" spans="1:13" s="10" customFormat="1" ht="67.5">
      <c r="A50" s="107" t="s">
        <v>124</v>
      </c>
      <c r="B50" s="199" t="s">
        <v>253</v>
      </c>
      <c r="C50" s="231"/>
      <c r="D50" s="231">
        <v>4.29</v>
      </c>
      <c r="E50" s="231">
        <v>4.17749278</v>
      </c>
      <c r="F50" s="231">
        <v>4.17749278</v>
      </c>
      <c r="G50" s="231">
        <v>0.18116873</v>
      </c>
      <c r="H50" s="231"/>
      <c r="I50" s="231">
        <f t="shared" si="5"/>
        <v>0.11250722000000035</v>
      </c>
      <c r="J50" s="231"/>
      <c r="K50" s="231">
        <f t="shared" si="7"/>
        <v>0.11250722000000035</v>
      </c>
      <c r="L50" s="231"/>
      <c r="M50" s="159"/>
    </row>
    <row r="51" spans="1:13" s="10" customFormat="1" ht="45">
      <c r="A51" s="107" t="s">
        <v>292</v>
      </c>
      <c r="B51" s="199" t="s">
        <v>254</v>
      </c>
      <c r="C51" s="231"/>
      <c r="D51" s="231">
        <v>2.89</v>
      </c>
      <c r="E51" s="231">
        <v>2.8212990399999995</v>
      </c>
      <c r="F51" s="231">
        <v>2.8212990399999995</v>
      </c>
      <c r="G51" s="231">
        <v>0.41573034000000003</v>
      </c>
      <c r="H51" s="231"/>
      <c r="I51" s="231">
        <f t="shared" si="5"/>
        <v>0.06870096000000059</v>
      </c>
      <c r="J51" s="231"/>
      <c r="K51" s="231">
        <f t="shared" si="7"/>
        <v>0.06870096000000059</v>
      </c>
      <c r="L51" s="231"/>
      <c r="M51" s="159"/>
    </row>
    <row r="52" spans="1:13" s="10" customFormat="1" ht="67.5">
      <c r="A52" s="107" t="s">
        <v>317</v>
      </c>
      <c r="B52" s="199" t="s">
        <v>293</v>
      </c>
      <c r="C52" s="231"/>
      <c r="D52" s="231">
        <v>0</v>
      </c>
      <c r="E52" s="231">
        <v>0.9256313599999999</v>
      </c>
      <c r="F52" s="231">
        <v>0.9256313599999999</v>
      </c>
      <c r="G52" s="231">
        <v>1.09824067</v>
      </c>
      <c r="H52" s="231"/>
      <c r="I52" s="231">
        <f t="shared" si="5"/>
        <v>-0.9256313599999999</v>
      </c>
      <c r="J52" s="231"/>
      <c r="K52" s="231">
        <f t="shared" si="7"/>
        <v>-0.9256313599999999</v>
      </c>
      <c r="L52" s="231"/>
      <c r="M52" s="159"/>
    </row>
    <row r="53" spans="1:13" s="157" customFormat="1" ht="10.5">
      <c r="A53" s="100" t="s">
        <v>54</v>
      </c>
      <c r="B53" s="236" t="s">
        <v>55</v>
      </c>
      <c r="C53" s="218">
        <f>SUM(C54:C59)</f>
        <v>0</v>
      </c>
      <c r="D53" s="218">
        <f aca="true" t="shared" si="8" ref="D53:I53">SUM(D54:D59)</f>
        <v>6.4369000000000005</v>
      </c>
      <c r="E53" s="218">
        <f t="shared" si="8"/>
        <v>6.4861212</v>
      </c>
      <c r="F53" s="218">
        <f t="shared" si="8"/>
        <v>6.4861212</v>
      </c>
      <c r="G53" s="218">
        <f t="shared" si="8"/>
        <v>6.4861212</v>
      </c>
      <c r="H53" s="218">
        <f t="shared" si="8"/>
        <v>0</v>
      </c>
      <c r="I53" s="218">
        <f t="shared" si="8"/>
        <v>-0.04922120000000038</v>
      </c>
      <c r="J53" s="218"/>
      <c r="K53" s="218">
        <f>SUM(K54:K59)</f>
        <v>-0.04922120000000038</v>
      </c>
      <c r="L53" s="218">
        <f>SUM(L54:L59)</f>
        <v>0</v>
      </c>
      <c r="M53" s="162"/>
    </row>
    <row r="54" spans="1:13" s="10" customFormat="1" ht="45">
      <c r="A54" s="50" t="s">
        <v>28</v>
      </c>
      <c r="B54" s="20" t="s">
        <v>255</v>
      </c>
      <c r="C54" s="231"/>
      <c r="D54" s="231">
        <v>1.062</v>
      </c>
      <c r="E54" s="231">
        <v>1.0648</v>
      </c>
      <c r="F54" s="231">
        <v>1.0648</v>
      </c>
      <c r="G54" s="231">
        <v>1.0648</v>
      </c>
      <c r="H54" s="231"/>
      <c r="I54" s="231">
        <f aca="true" t="shared" si="9" ref="I54:I59">D54-E54</f>
        <v>-0.0027999999999999137</v>
      </c>
      <c r="J54" s="231"/>
      <c r="K54" s="231">
        <f aca="true" t="shared" si="10" ref="K54:K59">I54</f>
        <v>-0.0027999999999999137</v>
      </c>
      <c r="L54" s="231"/>
      <c r="M54" s="159"/>
    </row>
    <row r="55" spans="1:13" s="10" customFormat="1" ht="45">
      <c r="A55" s="50" t="s">
        <v>32</v>
      </c>
      <c r="B55" s="20" t="s">
        <v>256</v>
      </c>
      <c r="C55" s="231"/>
      <c r="D55" s="231">
        <v>0.531</v>
      </c>
      <c r="E55" s="231">
        <v>0.5324</v>
      </c>
      <c r="F55" s="231">
        <v>0.5324</v>
      </c>
      <c r="G55" s="231">
        <v>0.5324</v>
      </c>
      <c r="H55" s="231"/>
      <c r="I55" s="231">
        <f t="shared" si="9"/>
        <v>-0.0013999999999999568</v>
      </c>
      <c r="J55" s="231"/>
      <c r="K55" s="231">
        <f t="shared" si="10"/>
        <v>-0.0013999999999999568</v>
      </c>
      <c r="L55" s="231"/>
      <c r="M55" s="159"/>
    </row>
    <row r="56" spans="1:13" s="10" customFormat="1" ht="22.5">
      <c r="A56" s="50" t="s">
        <v>33</v>
      </c>
      <c r="B56" s="20" t="s">
        <v>257</v>
      </c>
      <c r="C56" s="110"/>
      <c r="D56" s="110">
        <v>0.8555</v>
      </c>
      <c r="E56" s="110">
        <v>0.8051</v>
      </c>
      <c r="F56" s="110">
        <v>0.8051</v>
      </c>
      <c r="G56" s="110">
        <v>0.8051</v>
      </c>
      <c r="H56" s="110"/>
      <c r="I56" s="231">
        <f t="shared" si="9"/>
        <v>0.0504</v>
      </c>
      <c r="J56" s="110"/>
      <c r="K56" s="231">
        <f t="shared" si="10"/>
        <v>0.0504</v>
      </c>
      <c r="L56" s="110"/>
      <c r="M56" s="237"/>
    </row>
    <row r="57" spans="1:13" s="10" customFormat="1" ht="33.75">
      <c r="A57" s="50" t="s">
        <v>34</v>
      </c>
      <c r="B57" s="20" t="s">
        <v>258</v>
      </c>
      <c r="C57" s="231"/>
      <c r="D57" s="231">
        <v>0.48969999999999997</v>
      </c>
      <c r="E57" s="231">
        <v>0.5538212000000001</v>
      </c>
      <c r="F57" s="231">
        <v>0.5538212000000001</v>
      </c>
      <c r="G57" s="231">
        <v>0.5538212000000001</v>
      </c>
      <c r="H57" s="231"/>
      <c r="I57" s="231">
        <f t="shared" si="9"/>
        <v>-0.06412120000000016</v>
      </c>
      <c r="J57" s="231"/>
      <c r="K57" s="231">
        <f t="shared" si="10"/>
        <v>-0.06412120000000016</v>
      </c>
      <c r="L57" s="231"/>
      <c r="M57" s="159"/>
    </row>
    <row r="58" spans="1:13" s="10" customFormat="1" ht="33.75">
      <c r="A58" s="50" t="s">
        <v>35</v>
      </c>
      <c r="B58" s="20" t="s">
        <v>259</v>
      </c>
      <c r="C58" s="231"/>
      <c r="D58" s="231">
        <v>3.2567999999999997</v>
      </c>
      <c r="E58" s="231">
        <v>3.29</v>
      </c>
      <c r="F58" s="231">
        <v>3.29</v>
      </c>
      <c r="G58" s="231">
        <v>3.29</v>
      </c>
      <c r="H58" s="231"/>
      <c r="I58" s="231">
        <f t="shared" si="9"/>
        <v>-0.03320000000000034</v>
      </c>
      <c r="J58" s="231"/>
      <c r="K58" s="231">
        <f t="shared" si="10"/>
        <v>-0.03320000000000034</v>
      </c>
      <c r="L58" s="231"/>
      <c r="M58" s="159"/>
    </row>
    <row r="59" spans="1:13" s="10" customFormat="1" ht="33.75">
      <c r="A59" s="50" t="s">
        <v>36</v>
      </c>
      <c r="B59" s="20" t="s">
        <v>260</v>
      </c>
      <c r="C59" s="231"/>
      <c r="D59" s="231">
        <v>0.24189999999999998</v>
      </c>
      <c r="E59" s="231">
        <v>0.24</v>
      </c>
      <c r="F59" s="231">
        <v>0.24</v>
      </c>
      <c r="G59" s="231">
        <v>0.24</v>
      </c>
      <c r="H59" s="231"/>
      <c r="I59" s="231">
        <f t="shared" si="9"/>
        <v>0.001899999999999985</v>
      </c>
      <c r="J59" s="231"/>
      <c r="K59" s="231">
        <f t="shared" si="10"/>
        <v>0.001899999999999985</v>
      </c>
      <c r="L59" s="231"/>
      <c r="M59" s="159"/>
    </row>
    <row r="60" spans="1:13" s="10" customFormat="1" ht="11.25">
      <c r="A60" s="107" t="s">
        <v>47</v>
      </c>
      <c r="B60" s="20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159"/>
    </row>
    <row r="61" spans="1:13" s="10" customFormat="1" ht="10.5">
      <c r="A61" s="287" t="s">
        <v>56</v>
      </c>
      <c r="B61" s="288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159"/>
    </row>
    <row r="62" spans="1:13" s="10" customFormat="1" ht="31.5">
      <c r="A62" s="100"/>
      <c r="B62" s="233" t="s">
        <v>318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159"/>
    </row>
    <row r="63" spans="1:13" s="10" customFormat="1" ht="11.25">
      <c r="A63" s="107" t="s">
        <v>28</v>
      </c>
      <c r="B63" s="20" t="s">
        <v>45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159"/>
    </row>
    <row r="64" spans="1:13" s="10" customFormat="1" ht="11.25">
      <c r="A64" s="107" t="s">
        <v>32</v>
      </c>
      <c r="B64" s="20" t="s">
        <v>46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159"/>
    </row>
    <row r="65" spans="1:13" s="10" customFormat="1" ht="12" thickBot="1">
      <c r="A65" s="123" t="s">
        <v>47</v>
      </c>
      <c r="B65" s="238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40"/>
    </row>
    <row r="66" spans="1:2" s="69" customFormat="1" ht="12.75">
      <c r="A66" s="223"/>
      <c r="B66" s="8"/>
    </row>
    <row r="67" ht="11.25">
      <c r="B67" s="6"/>
    </row>
    <row r="68" ht="11.25">
      <c r="B68" s="8" t="s">
        <v>59</v>
      </c>
    </row>
    <row r="69" ht="11.25">
      <c r="B69" s="8" t="s">
        <v>230</v>
      </c>
    </row>
    <row r="70" ht="11.25">
      <c r="B70" s="8" t="s">
        <v>63</v>
      </c>
    </row>
    <row r="72" ht="11.25">
      <c r="B72" s="8" t="s">
        <v>64</v>
      </c>
    </row>
  </sheetData>
  <sheetProtection/>
  <mergeCells count="15">
    <mergeCell ref="A61:B61"/>
    <mergeCell ref="M13:M15"/>
    <mergeCell ref="I14:I15"/>
    <mergeCell ref="J14:J15"/>
    <mergeCell ref="K14:L14"/>
    <mergeCell ref="A4:M4"/>
    <mergeCell ref="A5:M5"/>
    <mergeCell ref="A13:A15"/>
    <mergeCell ref="B13:B15"/>
    <mergeCell ref="C13:C15"/>
    <mergeCell ref="D13:E14"/>
    <mergeCell ref="F13:F15"/>
    <mergeCell ref="G13:G15"/>
    <mergeCell ref="H13:H15"/>
    <mergeCell ref="I13:L13"/>
  </mergeCells>
  <printOptions/>
  <pageMargins left="0.8267716535433072" right="0.3937007874015748" top="0.3937007874015748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="175" zoomScaleSheetLayoutView="175" zoomScalePageLayoutView="0" workbookViewId="0" topLeftCell="A3">
      <selection activeCell="E8" sqref="E8"/>
    </sheetView>
  </sheetViews>
  <sheetFormatPr defaultColWidth="0.875" defaultRowHeight="12.75"/>
  <cols>
    <col min="1" max="1" width="7.25390625" style="1" customWidth="1"/>
    <col min="2" max="2" width="41.75390625" style="1" customWidth="1"/>
    <col min="3" max="3" width="10.625" style="1" customWidth="1"/>
    <col min="4" max="4" width="10.75390625" style="1" customWidth="1"/>
    <col min="5" max="5" width="11.375" style="1" customWidth="1"/>
    <col min="6" max="16384" width="0.875" style="1" customWidth="1"/>
  </cols>
  <sheetData>
    <row r="1" ht="11.25">
      <c r="E1" s="5" t="s">
        <v>319</v>
      </c>
    </row>
    <row r="2" ht="11.25">
      <c r="E2" s="5" t="s">
        <v>66</v>
      </c>
    </row>
    <row r="3" ht="11.25">
      <c r="E3" s="5" t="s">
        <v>67</v>
      </c>
    </row>
    <row r="4" s="2" customFormat="1" ht="15.75"/>
    <row r="5" spans="1:5" s="13" customFormat="1" ht="30.75" customHeight="1">
      <c r="A5" s="270" t="s">
        <v>320</v>
      </c>
      <c r="B5" s="295"/>
      <c r="C5" s="295"/>
      <c r="D5" s="295"/>
      <c r="E5" s="295"/>
    </row>
    <row r="6" spans="1:5" s="13" customFormat="1" ht="15.75">
      <c r="A6" s="215"/>
      <c r="B6" s="214"/>
      <c r="C6" s="214"/>
      <c r="D6" s="214"/>
      <c r="E6" s="214"/>
    </row>
    <row r="7" spans="1:5" s="13" customFormat="1" ht="15.75">
      <c r="A7" s="215"/>
      <c r="B7" s="214"/>
      <c r="C7" s="214"/>
      <c r="D7" s="214"/>
      <c r="E7" s="4" t="s">
        <v>1</v>
      </c>
    </row>
    <row r="8" spans="1:5" s="71" customFormat="1" ht="17.25" customHeight="1">
      <c r="A8" s="168"/>
      <c r="B8" s="168"/>
      <c r="C8" s="168"/>
      <c r="D8" s="168"/>
      <c r="E8" s="5" t="s">
        <v>350</v>
      </c>
    </row>
    <row r="9" s="69" customFormat="1" ht="17.25" customHeight="1">
      <c r="E9" s="6" t="s">
        <v>2</v>
      </c>
    </row>
    <row r="10" s="69" customFormat="1" ht="12.75">
      <c r="E10" s="7" t="s">
        <v>342</v>
      </c>
    </row>
    <row r="11" ht="12" customHeight="1"/>
    <row r="12" s="69" customFormat="1" ht="12.75"/>
    <row r="13" s="69" customFormat="1" ht="13.5" thickBot="1"/>
    <row r="14" spans="1:5" s="71" customFormat="1" ht="40.5" customHeight="1">
      <c r="A14" s="296" t="s">
        <v>3</v>
      </c>
      <c r="B14" s="298" t="s">
        <v>69</v>
      </c>
      <c r="C14" s="300" t="s">
        <v>343</v>
      </c>
      <c r="D14" s="301"/>
      <c r="E14" s="298" t="s">
        <v>10</v>
      </c>
    </row>
    <row r="15" spans="1:5" s="71" customFormat="1" ht="13.5" thickBot="1">
      <c r="A15" s="297"/>
      <c r="B15" s="299"/>
      <c r="C15" s="241" t="s">
        <v>70</v>
      </c>
      <c r="D15" s="241" t="s">
        <v>71</v>
      </c>
      <c r="E15" s="302"/>
    </row>
    <row r="16" spans="1:5" s="71" customFormat="1" ht="12.75">
      <c r="A16" s="242" t="s">
        <v>28</v>
      </c>
      <c r="B16" s="243" t="s">
        <v>72</v>
      </c>
      <c r="C16" s="244">
        <f>C17+C24</f>
        <v>89.18186299999999</v>
      </c>
      <c r="D16" s="244">
        <f>D17+D24</f>
        <v>87.89977565</v>
      </c>
      <c r="E16" s="245"/>
    </row>
    <row r="17" spans="1:5" s="69" customFormat="1" ht="12.75">
      <c r="A17" s="246" t="s">
        <v>30</v>
      </c>
      <c r="B17" s="247" t="s">
        <v>74</v>
      </c>
      <c r="C17" s="248">
        <v>48.26300299999998</v>
      </c>
      <c r="D17" s="248">
        <v>46.98091564999999</v>
      </c>
      <c r="E17" s="249"/>
    </row>
    <row r="18" spans="1:5" s="69" customFormat="1" ht="25.5" customHeight="1">
      <c r="A18" s="246" t="s">
        <v>321</v>
      </c>
      <c r="B18" s="250" t="s">
        <v>76</v>
      </c>
      <c r="C18" s="248"/>
      <c r="D18" s="248"/>
      <c r="E18" s="249"/>
    </row>
    <row r="19" spans="1:5" s="69" customFormat="1" ht="12.75" customHeight="1">
      <c r="A19" s="246" t="s">
        <v>322</v>
      </c>
      <c r="B19" s="250" t="s">
        <v>78</v>
      </c>
      <c r="C19" s="251"/>
      <c r="D19" s="251"/>
      <c r="E19" s="249"/>
    </row>
    <row r="20" spans="1:5" s="69" customFormat="1" ht="39" customHeight="1">
      <c r="A20" s="246" t="s">
        <v>323</v>
      </c>
      <c r="B20" s="250" t="s">
        <v>80</v>
      </c>
      <c r="C20" s="251"/>
      <c r="D20" s="251"/>
      <c r="E20" s="249"/>
    </row>
    <row r="21" spans="1:5" s="71" customFormat="1" ht="25.5" customHeight="1">
      <c r="A21" s="246" t="s">
        <v>324</v>
      </c>
      <c r="B21" s="250" t="s">
        <v>82</v>
      </c>
      <c r="C21" s="251"/>
      <c r="D21" s="251"/>
      <c r="E21" s="249"/>
    </row>
    <row r="22" spans="1:5" s="69" customFormat="1" ht="25.5" customHeight="1">
      <c r="A22" s="246" t="s">
        <v>325</v>
      </c>
      <c r="B22" s="250" t="s">
        <v>84</v>
      </c>
      <c r="C22" s="251"/>
      <c r="D22" s="251"/>
      <c r="E22" s="249"/>
    </row>
    <row r="23" spans="1:5" s="69" customFormat="1" ht="12.75">
      <c r="A23" s="246" t="s">
        <v>326</v>
      </c>
      <c r="B23" s="247" t="s">
        <v>86</v>
      </c>
      <c r="C23" s="248"/>
      <c r="D23" s="248"/>
      <c r="E23" s="249"/>
    </row>
    <row r="24" spans="1:5" s="69" customFormat="1" ht="12.75">
      <c r="A24" s="246" t="s">
        <v>41</v>
      </c>
      <c r="B24" s="247" t="s">
        <v>88</v>
      </c>
      <c r="C24" s="248">
        <f>SUM(C25:C27)</f>
        <v>40.91886</v>
      </c>
      <c r="D24" s="248">
        <f>SUM(D25:D27)</f>
        <v>40.91886</v>
      </c>
      <c r="E24" s="249"/>
    </row>
    <row r="25" spans="1:5" s="69" customFormat="1" ht="12.75">
      <c r="A25" s="246" t="s">
        <v>327</v>
      </c>
      <c r="B25" s="247" t="s">
        <v>90</v>
      </c>
      <c r="C25" s="248">
        <v>40.91886</v>
      </c>
      <c r="D25" s="248">
        <v>40.91886</v>
      </c>
      <c r="E25" s="249"/>
    </row>
    <row r="26" spans="1:5" s="71" customFormat="1" ht="12.75">
      <c r="A26" s="246" t="s">
        <v>328</v>
      </c>
      <c r="B26" s="247" t="s">
        <v>92</v>
      </c>
      <c r="C26" s="251"/>
      <c r="D26" s="251"/>
      <c r="E26" s="249"/>
    </row>
    <row r="27" spans="1:5" s="71" customFormat="1" ht="25.5" customHeight="1">
      <c r="A27" s="246" t="s">
        <v>329</v>
      </c>
      <c r="B27" s="250" t="s">
        <v>94</v>
      </c>
      <c r="C27" s="251"/>
      <c r="D27" s="251"/>
      <c r="E27" s="249"/>
    </row>
    <row r="28" spans="1:5" s="71" customFormat="1" ht="12.75">
      <c r="A28" s="246" t="s">
        <v>43</v>
      </c>
      <c r="B28" s="247" t="s">
        <v>96</v>
      </c>
      <c r="C28" s="251">
        <v>0</v>
      </c>
      <c r="D28" s="251">
        <v>0</v>
      </c>
      <c r="E28" s="249"/>
    </row>
    <row r="29" spans="1:5" s="71" customFormat="1" ht="12.75">
      <c r="A29" s="246" t="s">
        <v>48</v>
      </c>
      <c r="B29" s="247" t="s">
        <v>98</v>
      </c>
      <c r="C29" s="251">
        <v>0</v>
      </c>
      <c r="D29" s="251">
        <v>0</v>
      </c>
      <c r="E29" s="249"/>
    </row>
    <row r="30" spans="1:5" s="69" customFormat="1" ht="12.75">
      <c r="A30" s="246" t="s">
        <v>330</v>
      </c>
      <c r="B30" s="247" t="s">
        <v>100</v>
      </c>
      <c r="C30" s="251"/>
      <c r="D30" s="251"/>
      <c r="E30" s="249"/>
    </row>
    <row r="31" spans="1:5" s="69" customFormat="1" ht="25.5" customHeight="1" thickBot="1">
      <c r="A31" s="252" t="s">
        <v>331</v>
      </c>
      <c r="B31" s="253" t="s">
        <v>102</v>
      </c>
      <c r="C31" s="254">
        <v>0</v>
      </c>
      <c r="D31" s="254">
        <v>0</v>
      </c>
      <c r="E31" s="255"/>
    </row>
    <row r="32" spans="1:5" s="69" customFormat="1" ht="12.75">
      <c r="A32" s="242" t="s">
        <v>32</v>
      </c>
      <c r="B32" s="243" t="s">
        <v>104</v>
      </c>
      <c r="C32" s="244">
        <f>SUM(C33:C39)</f>
        <v>0</v>
      </c>
      <c r="D32" s="244">
        <f>SUM(D33:D39)</f>
        <v>0</v>
      </c>
      <c r="E32" s="245"/>
    </row>
    <row r="33" spans="1:5" s="69" customFormat="1" ht="12.75">
      <c r="A33" s="246" t="s">
        <v>51</v>
      </c>
      <c r="B33" s="247" t="s">
        <v>106</v>
      </c>
      <c r="C33" s="251"/>
      <c r="D33" s="251"/>
      <c r="E33" s="249"/>
    </row>
    <row r="34" spans="1:5" s="71" customFormat="1" ht="12.75">
      <c r="A34" s="246" t="s">
        <v>54</v>
      </c>
      <c r="B34" s="247" t="s">
        <v>108</v>
      </c>
      <c r="C34" s="251"/>
      <c r="D34" s="251"/>
      <c r="E34" s="249"/>
    </row>
    <row r="35" spans="1:5" s="71" customFormat="1" ht="12.75">
      <c r="A35" s="246" t="s">
        <v>332</v>
      </c>
      <c r="B35" s="247" t="s">
        <v>110</v>
      </c>
      <c r="C35" s="251"/>
      <c r="D35" s="251"/>
      <c r="E35" s="249"/>
    </row>
    <row r="36" spans="1:5" s="69" customFormat="1" ht="12.75">
      <c r="A36" s="246" t="s">
        <v>333</v>
      </c>
      <c r="B36" s="247" t="s">
        <v>112</v>
      </c>
      <c r="C36" s="251"/>
      <c r="D36" s="251"/>
      <c r="E36" s="249"/>
    </row>
    <row r="37" spans="1:5" s="69" customFormat="1" ht="12.75">
      <c r="A37" s="246" t="s">
        <v>334</v>
      </c>
      <c r="B37" s="247" t="s">
        <v>114</v>
      </c>
      <c r="C37" s="251"/>
      <c r="D37" s="251"/>
      <c r="E37" s="249"/>
    </row>
    <row r="38" spans="1:5" s="69" customFormat="1" ht="12.75">
      <c r="A38" s="246" t="s">
        <v>335</v>
      </c>
      <c r="B38" s="247" t="s">
        <v>116</v>
      </c>
      <c r="C38" s="251"/>
      <c r="D38" s="251"/>
      <c r="E38" s="249"/>
    </row>
    <row r="39" spans="1:5" s="69" customFormat="1" ht="13.5" thickBot="1">
      <c r="A39" s="252" t="s">
        <v>336</v>
      </c>
      <c r="B39" s="256" t="s">
        <v>118</v>
      </c>
      <c r="C39" s="254"/>
      <c r="D39" s="254"/>
      <c r="E39" s="255"/>
    </row>
    <row r="40" spans="1:5" s="71" customFormat="1" ht="18.75" customHeight="1">
      <c r="A40" s="257"/>
      <c r="B40" s="258" t="s">
        <v>119</v>
      </c>
      <c r="C40" s="259"/>
      <c r="D40" s="259"/>
      <c r="E40" s="260"/>
    </row>
    <row r="41" spans="1:5" s="69" customFormat="1" ht="12.75">
      <c r="A41" s="246"/>
      <c r="B41" s="247" t="s">
        <v>120</v>
      </c>
      <c r="C41" s="251"/>
      <c r="D41" s="251"/>
      <c r="E41" s="249"/>
    </row>
    <row r="42" spans="1:5" s="69" customFormat="1" ht="12.75">
      <c r="A42" s="246"/>
      <c r="B42" s="261" t="s">
        <v>121</v>
      </c>
      <c r="C42" s="251"/>
      <c r="D42" s="251"/>
      <c r="E42" s="249"/>
    </row>
    <row r="43" spans="1:5" s="71" customFormat="1" ht="13.5" thickBot="1">
      <c r="A43" s="252"/>
      <c r="B43" s="262" t="s">
        <v>122</v>
      </c>
      <c r="C43" s="254"/>
      <c r="D43" s="254"/>
      <c r="E43" s="255"/>
    </row>
    <row r="46" spans="1:2" ht="11.25">
      <c r="A46" s="5" t="s">
        <v>58</v>
      </c>
      <c r="B46" s="1" t="s">
        <v>123</v>
      </c>
    </row>
    <row r="47" spans="1:2" ht="11.25">
      <c r="A47" s="5" t="s">
        <v>60</v>
      </c>
      <c r="B47" s="1" t="s">
        <v>63</v>
      </c>
    </row>
  </sheetData>
  <sheetProtection/>
  <mergeCells count="5">
    <mergeCell ref="A5:E5"/>
    <mergeCell ref="A14:A15"/>
    <mergeCell ref="B14:B15"/>
    <mergeCell ref="C14:D14"/>
    <mergeCell ref="E14:E15"/>
  </mergeCells>
  <printOptions/>
  <pageMargins left="0.8267716535433072" right="0.3937007874015748" top="0.3937007874015748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45" zoomScaleSheetLayoutView="145" zoomScalePageLayoutView="0" workbookViewId="0" topLeftCell="A1">
      <selection activeCell="F8" sqref="F8"/>
    </sheetView>
  </sheetViews>
  <sheetFormatPr defaultColWidth="0.875" defaultRowHeight="12.75"/>
  <cols>
    <col min="1" max="1" width="7.25390625" style="1" customWidth="1"/>
    <col min="2" max="2" width="48.00390625" style="1" customWidth="1"/>
    <col min="3" max="3" width="18.75390625" style="1" customWidth="1"/>
    <col min="4" max="4" width="19.625" style="1" customWidth="1"/>
    <col min="5" max="6" width="18.875" style="1" customWidth="1"/>
    <col min="7" max="16384" width="0.875" style="1" customWidth="1"/>
  </cols>
  <sheetData>
    <row r="1" ht="11.25">
      <c r="F1" s="5" t="s">
        <v>337</v>
      </c>
    </row>
    <row r="2" ht="11.25">
      <c r="F2" s="5" t="s">
        <v>66</v>
      </c>
    </row>
    <row r="3" ht="11.25">
      <c r="F3" s="5" t="s">
        <v>67</v>
      </c>
    </row>
    <row r="4" s="2" customFormat="1" ht="15.75">
      <c r="F4" s="165"/>
    </row>
    <row r="5" spans="1:6" s="13" customFormat="1" ht="30.75" customHeight="1">
      <c r="A5" s="270" t="s">
        <v>344</v>
      </c>
      <c r="B5" s="270"/>
      <c r="C5" s="270"/>
      <c r="D5" s="270"/>
      <c r="E5" s="270"/>
      <c r="F5" s="270"/>
    </row>
    <row r="6" spans="1:6" s="13" customFormat="1" ht="15.75">
      <c r="A6" s="215"/>
      <c r="B6" s="214"/>
      <c r="C6" s="214"/>
      <c r="D6" s="214"/>
      <c r="E6" s="214"/>
      <c r="F6" s="214"/>
    </row>
    <row r="7" spans="1:6" s="13" customFormat="1" ht="15.75">
      <c r="A7" s="215"/>
      <c r="B7" s="214"/>
      <c r="C7" s="214"/>
      <c r="D7" s="214"/>
      <c r="E7" s="214"/>
      <c r="F7" s="4" t="s">
        <v>1</v>
      </c>
    </row>
    <row r="8" spans="1:6" s="170" customFormat="1" ht="16.5" customHeight="1">
      <c r="A8" s="169"/>
      <c r="B8" s="169"/>
      <c r="C8" s="169"/>
      <c r="D8" s="169"/>
      <c r="F8" s="5" t="s">
        <v>350</v>
      </c>
    </row>
    <row r="9" spans="5:6" s="173" customFormat="1" ht="16.5" customHeight="1">
      <c r="E9" s="171"/>
      <c r="F9" s="6" t="s">
        <v>2</v>
      </c>
    </row>
    <row r="10" spans="5:6" s="69" customFormat="1" ht="12.75">
      <c r="E10" s="72"/>
      <c r="F10" s="7" t="s">
        <v>342</v>
      </c>
    </row>
    <row r="11" spans="5:6" ht="12" customHeight="1">
      <c r="E11" s="263"/>
      <c r="F11" s="264"/>
    </row>
    <row r="12" spans="5:6" s="69" customFormat="1" ht="12.75">
      <c r="E12" s="72"/>
      <c r="F12" s="72"/>
    </row>
    <row r="13" s="69" customFormat="1" ht="13.5" thickBot="1"/>
    <row r="14" spans="1:6" s="71" customFormat="1" ht="12.75">
      <c r="A14" s="303" t="s">
        <v>159</v>
      </c>
      <c r="B14" s="306" t="s">
        <v>160</v>
      </c>
      <c r="C14" s="306" t="s">
        <v>161</v>
      </c>
      <c r="D14" s="306"/>
      <c r="E14" s="306" t="s">
        <v>162</v>
      </c>
      <c r="F14" s="306"/>
    </row>
    <row r="15" spans="1:6" s="71" customFormat="1" ht="12.75">
      <c r="A15" s="304"/>
      <c r="B15" s="307"/>
      <c r="C15" s="73" t="s">
        <v>70</v>
      </c>
      <c r="D15" s="73" t="s">
        <v>22</v>
      </c>
      <c r="E15" s="73" t="s">
        <v>70</v>
      </c>
      <c r="F15" s="73" t="s">
        <v>22</v>
      </c>
    </row>
    <row r="16" spans="1:6" s="71" customFormat="1" ht="12.75">
      <c r="A16" s="305"/>
      <c r="B16" s="307"/>
      <c r="C16" s="73" t="s">
        <v>338</v>
      </c>
      <c r="D16" s="73" t="s">
        <v>338</v>
      </c>
      <c r="E16" s="73" t="s">
        <v>338</v>
      </c>
      <c r="F16" s="73" t="s">
        <v>338</v>
      </c>
    </row>
    <row r="17" spans="1:6" s="71" customFormat="1" ht="12.75">
      <c r="A17" s="265" t="s">
        <v>28</v>
      </c>
      <c r="B17" s="266">
        <v>2</v>
      </c>
      <c r="C17" s="266">
        <v>3</v>
      </c>
      <c r="D17" s="266">
        <v>4</v>
      </c>
      <c r="E17" s="266">
        <v>5</v>
      </c>
      <c r="F17" s="266">
        <v>6</v>
      </c>
    </row>
    <row r="18" spans="1:6" s="71" customFormat="1" ht="15">
      <c r="A18" s="158" t="s">
        <v>28</v>
      </c>
      <c r="B18" s="20" t="s">
        <v>339</v>
      </c>
      <c r="C18" s="267">
        <v>25</v>
      </c>
      <c r="D18" s="267">
        <f>32.63</f>
        <v>32.63</v>
      </c>
      <c r="E18" s="267">
        <v>7.1</v>
      </c>
      <c r="F18" s="267">
        <v>7.5</v>
      </c>
    </row>
    <row r="19" spans="1:6" s="71" customFormat="1" ht="15">
      <c r="A19" s="158" t="s">
        <v>32</v>
      </c>
      <c r="B19" s="20" t="s">
        <v>340</v>
      </c>
      <c r="C19" s="267">
        <v>6.28</v>
      </c>
      <c r="D19" s="267">
        <v>6.279999999999999</v>
      </c>
      <c r="E19" s="267">
        <v>3.2</v>
      </c>
      <c r="F19" s="267">
        <v>4.7</v>
      </c>
    </row>
    <row r="21" ht="11.25">
      <c r="B21" s="1" t="s">
        <v>341</v>
      </c>
    </row>
  </sheetData>
  <sheetProtection/>
  <mergeCells count="5">
    <mergeCell ref="A5:F5"/>
    <mergeCell ref="A14:A16"/>
    <mergeCell ref="B14:B16"/>
    <mergeCell ref="C14:D14"/>
    <mergeCell ref="E14:F14"/>
  </mergeCells>
  <printOptions/>
  <pageMargins left="0.8267716535433072" right="0.3937007874015748" top="0.3937007874015748" bottom="0.3937007874015748" header="0.1968503937007874" footer="0.1968503937007874"/>
  <pageSetup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view="pageBreakPreview" zoomScaleNormal="120" zoomScaleSheetLayoutView="100" zoomScalePageLayoutView="0" workbookViewId="0" topLeftCell="A1">
      <selection activeCell="W4" sqref="W4"/>
    </sheetView>
  </sheetViews>
  <sheetFormatPr defaultColWidth="0.875" defaultRowHeight="12.75" outlineLevelRow="1"/>
  <cols>
    <col min="1" max="1" width="5.25390625" style="31" customWidth="1"/>
    <col min="2" max="2" width="24.875" style="32" customWidth="1"/>
    <col min="3" max="3" width="9.25390625" style="32" customWidth="1"/>
    <col min="4" max="13" width="8.75390625" style="32" customWidth="1"/>
    <col min="14" max="17" width="8.375" style="32" customWidth="1"/>
    <col min="18" max="18" width="11.75390625" style="32" customWidth="1"/>
    <col min="19" max="19" width="9.75390625" style="32" customWidth="1"/>
    <col min="20" max="20" width="6.875" style="32" customWidth="1"/>
    <col min="21" max="22" width="12.875" style="32" customWidth="1"/>
    <col min="23" max="23" width="13.75390625" style="31" customWidth="1"/>
    <col min="24" max="24" width="14.75390625" style="32" hidden="1" customWidth="1"/>
    <col min="25" max="25" width="15.375" style="32" hidden="1" customWidth="1"/>
    <col min="26" max="30" width="10.375" style="33" hidden="1" customWidth="1"/>
    <col min="31" max="31" width="9.125" style="32" hidden="1" customWidth="1"/>
    <col min="32" max="33" width="0" style="32" hidden="1" customWidth="1"/>
    <col min="34" max="16384" width="0.875" style="1" customWidth="1"/>
  </cols>
  <sheetData>
    <row r="1" spans="20:23" ht="33" customHeight="1">
      <c r="T1" s="322" t="s">
        <v>0</v>
      </c>
      <c r="U1" s="322"/>
      <c r="V1" s="322"/>
      <c r="W1" s="322"/>
    </row>
    <row r="2" spans="1:33" s="2" customFormat="1" ht="23.25" customHeight="1">
      <c r="A2" s="323" t="s">
        <v>345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4"/>
      <c r="Y2" s="34"/>
      <c r="Z2" s="35"/>
      <c r="AA2" s="35"/>
      <c r="AB2" s="35"/>
      <c r="AC2" s="35"/>
      <c r="AD2" s="35"/>
      <c r="AE2" s="34"/>
      <c r="AF2" s="34"/>
      <c r="AG2" s="34"/>
    </row>
    <row r="3" spans="1:33" s="3" customFormat="1" ht="24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197" t="s">
        <v>1</v>
      </c>
      <c r="X3" s="37"/>
      <c r="Y3" s="37"/>
      <c r="Z3" s="39"/>
      <c r="AA3" s="39"/>
      <c r="AB3" s="39"/>
      <c r="AC3" s="39"/>
      <c r="AD3" s="39"/>
      <c r="AE3" s="37"/>
      <c r="AF3" s="37"/>
      <c r="AG3" s="37"/>
    </row>
    <row r="4" spans="1:33" s="3" customFormat="1" ht="27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0"/>
      <c r="W4" s="5" t="s">
        <v>350</v>
      </c>
      <c r="X4" s="37"/>
      <c r="Y4" s="37"/>
      <c r="Z4" s="39"/>
      <c r="AA4" s="39"/>
      <c r="AB4" s="39"/>
      <c r="AC4" s="39"/>
      <c r="AD4" s="39"/>
      <c r="AE4" s="37"/>
      <c r="AF4" s="37"/>
      <c r="AG4" s="37"/>
    </row>
    <row r="5" spans="1:33" s="3" customFormat="1" ht="36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40"/>
      <c r="W5" s="198" t="s">
        <v>2</v>
      </c>
      <c r="X5" s="37"/>
      <c r="Y5" s="37"/>
      <c r="Z5" s="39"/>
      <c r="AA5" s="39"/>
      <c r="AB5" s="39"/>
      <c r="AC5" s="39"/>
      <c r="AD5" s="39"/>
      <c r="AE5" s="37"/>
      <c r="AF5" s="37"/>
      <c r="AG5" s="37"/>
    </row>
    <row r="6" spans="1:33" s="3" customFormat="1" ht="21.7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40"/>
      <c r="W6" s="84" t="s">
        <v>342</v>
      </c>
      <c r="X6" s="37"/>
      <c r="Y6" s="37"/>
      <c r="Z6" s="39"/>
      <c r="AA6" s="39"/>
      <c r="AB6" s="39"/>
      <c r="AC6" s="39"/>
      <c r="AD6" s="39"/>
      <c r="AE6" s="37"/>
      <c r="AF6" s="37"/>
      <c r="AG6" s="37"/>
    </row>
    <row r="7" spans="1:33" s="3" customFormat="1" ht="12">
      <c r="A7" s="36"/>
      <c r="B7" s="37"/>
      <c r="C7" s="37"/>
      <c r="D7" s="39"/>
      <c r="E7" s="39"/>
      <c r="F7" s="39"/>
      <c r="G7" s="39"/>
      <c r="H7" s="39"/>
      <c r="I7" s="39"/>
      <c r="J7" s="39"/>
      <c r="K7" s="39"/>
      <c r="L7" s="39"/>
      <c r="M7" s="39"/>
      <c r="N7" s="37"/>
      <c r="O7" s="37"/>
      <c r="P7" s="37"/>
      <c r="Q7" s="37"/>
      <c r="R7" s="37"/>
      <c r="S7" s="37"/>
      <c r="T7" s="37"/>
      <c r="U7" s="37"/>
      <c r="V7" s="37"/>
      <c r="W7" s="36"/>
      <c r="X7" s="37"/>
      <c r="Y7" s="37"/>
      <c r="Z7" s="39"/>
      <c r="AA7" s="39"/>
      <c r="AB7" s="39"/>
      <c r="AC7" s="39"/>
      <c r="AD7" s="39"/>
      <c r="AE7" s="37"/>
      <c r="AF7" s="37"/>
      <c r="AG7" s="37"/>
    </row>
    <row r="8" spans="5:7" ht="12" thickBot="1">
      <c r="E8" s="33"/>
      <c r="G8" s="33"/>
    </row>
    <row r="9" spans="1:23" ht="33.75" customHeight="1">
      <c r="A9" s="312" t="s">
        <v>3</v>
      </c>
      <c r="B9" s="314" t="s">
        <v>4</v>
      </c>
      <c r="C9" s="316" t="s">
        <v>5</v>
      </c>
      <c r="D9" s="318" t="s">
        <v>238</v>
      </c>
      <c r="E9" s="319"/>
      <c r="F9" s="319"/>
      <c r="G9" s="319"/>
      <c r="H9" s="319"/>
      <c r="I9" s="319"/>
      <c r="J9" s="319"/>
      <c r="K9" s="319"/>
      <c r="L9" s="319"/>
      <c r="M9" s="319"/>
      <c r="N9" s="316" t="s">
        <v>6</v>
      </c>
      <c r="O9" s="324"/>
      <c r="P9" s="316" t="s">
        <v>7</v>
      </c>
      <c r="Q9" s="324"/>
      <c r="R9" s="316" t="s">
        <v>8</v>
      </c>
      <c r="S9" s="318" t="s">
        <v>9</v>
      </c>
      <c r="T9" s="319"/>
      <c r="U9" s="319"/>
      <c r="V9" s="319"/>
      <c r="W9" s="316" t="s">
        <v>10</v>
      </c>
    </row>
    <row r="10" spans="1:23" ht="13.5" customHeight="1">
      <c r="A10" s="313"/>
      <c r="B10" s="315"/>
      <c r="C10" s="317"/>
      <c r="D10" s="310" t="s">
        <v>11</v>
      </c>
      <c r="E10" s="311"/>
      <c r="F10" s="310" t="s">
        <v>12</v>
      </c>
      <c r="G10" s="311"/>
      <c r="H10" s="310" t="s">
        <v>13</v>
      </c>
      <c r="I10" s="311"/>
      <c r="J10" s="310" t="s">
        <v>14</v>
      </c>
      <c r="K10" s="311"/>
      <c r="L10" s="310" t="s">
        <v>15</v>
      </c>
      <c r="M10" s="311"/>
      <c r="N10" s="320"/>
      <c r="O10" s="325"/>
      <c r="P10" s="320"/>
      <c r="Q10" s="325"/>
      <c r="R10" s="317"/>
      <c r="S10" s="321" t="s">
        <v>16</v>
      </c>
      <c r="T10" s="321" t="s">
        <v>17</v>
      </c>
      <c r="U10" s="310" t="s">
        <v>18</v>
      </c>
      <c r="V10" s="311"/>
      <c r="W10" s="317"/>
    </row>
    <row r="11" spans="1:23" ht="54.75" customHeight="1">
      <c r="A11" s="313"/>
      <c r="B11" s="315"/>
      <c r="C11" s="317"/>
      <c r="D11" s="41" t="s">
        <v>19</v>
      </c>
      <c r="E11" s="41" t="s">
        <v>20</v>
      </c>
      <c r="F11" s="41" t="s">
        <v>21</v>
      </c>
      <c r="G11" s="41" t="s">
        <v>22</v>
      </c>
      <c r="H11" s="41" t="s">
        <v>21</v>
      </c>
      <c r="I11" s="41" t="s">
        <v>22</v>
      </c>
      <c r="J11" s="41" t="s">
        <v>21</v>
      </c>
      <c r="K11" s="41" t="s">
        <v>22</v>
      </c>
      <c r="L11" s="41" t="s">
        <v>21</v>
      </c>
      <c r="M11" s="41" t="s">
        <v>22</v>
      </c>
      <c r="N11" s="41" t="s">
        <v>11</v>
      </c>
      <c r="O11" s="212" t="s">
        <v>23</v>
      </c>
      <c r="P11" s="41" t="s">
        <v>11</v>
      </c>
      <c r="Q11" s="212" t="s">
        <v>23</v>
      </c>
      <c r="R11" s="317"/>
      <c r="S11" s="317"/>
      <c r="T11" s="317"/>
      <c r="U11" s="212" t="s">
        <v>24</v>
      </c>
      <c r="V11" s="212" t="s">
        <v>25</v>
      </c>
      <c r="W11" s="320"/>
    </row>
    <row r="12" spans="1:23" ht="12.75" customHeight="1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  <c r="Q12" s="42">
        <v>17</v>
      </c>
      <c r="R12" s="42">
        <v>18</v>
      </c>
      <c r="S12" s="42">
        <v>19</v>
      </c>
      <c r="T12" s="42">
        <v>20</v>
      </c>
      <c r="U12" s="42">
        <v>21</v>
      </c>
      <c r="V12" s="42">
        <v>22</v>
      </c>
      <c r="W12" s="42">
        <v>23</v>
      </c>
    </row>
    <row r="13" spans="1:33" s="8" customFormat="1" ht="11.25">
      <c r="A13" s="43"/>
      <c r="B13" s="213" t="s">
        <v>26</v>
      </c>
      <c r="C13" s="44">
        <f aca="true" t="shared" si="0" ref="C13:R13">C14+C33</f>
        <v>0</v>
      </c>
      <c r="D13" s="44">
        <f t="shared" si="0"/>
        <v>89.181863</v>
      </c>
      <c r="E13" s="44">
        <f t="shared" si="0"/>
        <v>87.89977565</v>
      </c>
      <c r="F13" s="44">
        <f t="shared" si="0"/>
        <v>0.25043022</v>
      </c>
      <c r="G13" s="44">
        <f t="shared" si="0"/>
        <v>1.0359651799999998</v>
      </c>
      <c r="H13" s="44">
        <f t="shared" si="0"/>
        <v>15.8800474</v>
      </c>
      <c r="I13" s="44">
        <f t="shared" si="0"/>
        <v>5.964390709999999</v>
      </c>
      <c r="J13" s="44">
        <f t="shared" si="0"/>
        <v>36.108192689999996</v>
      </c>
      <c r="K13" s="44">
        <f t="shared" si="0"/>
        <v>39.63245437</v>
      </c>
      <c r="L13" s="44">
        <f t="shared" si="0"/>
        <v>36.94319269</v>
      </c>
      <c r="M13" s="44">
        <f t="shared" si="0"/>
        <v>41.266965389999996</v>
      </c>
      <c r="N13" s="45">
        <f t="shared" si="0"/>
        <v>46.32109697999999</v>
      </c>
      <c r="O13" s="45">
        <f t="shared" si="0"/>
        <v>46.32109697999999</v>
      </c>
      <c r="P13" s="45">
        <f t="shared" si="0"/>
        <v>35.216518629999996</v>
      </c>
      <c r="Q13" s="45">
        <f t="shared" si="0"/>
        <v>35.216518629999996</v>
      </c>
      <c r="R13" s="45">
        <f t="shared" si="0"/>
        <v>0</v>
      </c>
      <c r="S13" s="45">
        <f>U13+V13</f>
        <v>0</v>
      </c>
      <c r="T13" s="213"/>
      <c r="U13" s="213">
        <f>U14+U33</f>
        <v>0</v>
      </c>
      <c r="V13" s="213">
        <f>V14+V33</f>
        <v>0</v>
      </c>
      <c r="W13" s="46"/>
      <c r="X13" s="47"/>
      <c r="Y13" s="47"/>
      <c r="Z13" s="48"/>
      <c r="AA13" s="48"/>
      <c r="AB13" s="48"/>
      <c r="AC13" s="48"/>
      <c r="AD13" s="48"/>
      <c r="AE13" s="47"/>
      <c r="AF13" s="47"/>
      <c r="AG13" s="47"/>
    </row>
    <row r="14" spans="1:23" ht="22.5" customHeight="1">
      <c r="A14" s="43" t="s">
        <v>28</v>
      </c>
      <c r="B14" s="49" t="s">
        <v>29</v>
      </c>
      <c r="C14" s="44">
        <f aca="true" t="shared" si="1" ref="C14:R14">C15+C23+C25+C29</f>
        <v>0</v>
      </c>
      <c r="D14" s="44">
        <f t="shared" si="1"/>
        <v>32.54596300000001</v>
      </c>
      <c r="E14" s="44">
        <f t="shared" si="1"/>
        <v>32.534861029999995</v>
      </c>
      <c r="F14" s="44">
        <f t="shared" si="1"/>
        <v>0.25043022</v>
      </c>
      <c r="G14" s="44">
        <f t="shared" si="1"/>
        <v>0.28180121</v>
      </c>
      <c r="H14" s="44">
        <f t="shared" si="1"/>
        <v>4.5067474</v>
      </c>
      <c r="I14" s="44">
        <f t="shared" si="1"/>
        <v>0</v>
      </c>
      <c r="J14" s="44">
        <f t="shared" si="1"/>
        <v>13.89439269</v>
      </c>
      <c r="K14" s="44">
        <f t="shared" si="1"/>
        <v>11.766641139999999</v>
      </c>
      <c r="L14" s="44">
        <f t="shared" si="1"/>
        <v>13.89439269</v>
      </c>
      <c r="M14" s="44">
        <f t="shared" si="1"/>
        <v>20.486418679999996</v>
      </c>
      <c r="N14" s="45">
        <f t="shared" si="1"/>
        <v>32.534861029999995</v>
      </c>
      <c r="O14" s="45">
        <f t="shared" si="1"/>
        <v>32.534861029999995</v>
      </c>
      <c r="P14" s="45">
        <f t="shared" si="1"/>
        <v>32.534861029999995</v>
      </c>
      <c r="Q14" s="45">
        <f t="shared" si="1"/>
        <v>32.534861029999995</v>
      </c>
      <c r="R14" s="45">
        <f t="shared" si="1"/>
        <v>0</v>
      </c>
      <c r="S14" s="45">
        <f aca="true" t="shared" si="2" ref="S14:S62">U14+V14</f>
        <v>0</v>
      </c>
      <c r="T14" s="213"/>
      <c r="U14" s="213"/>
      <c r="V14" s="213"/>
      <c r="W14" s="46"/>
    </row>
    <row r="15" spans="1:23" ht="22.5" customHeight="1">
      <c r="A15" s="43" t="s">
        <v>30</v>
      </c>
      <c r="B15" s="49" t="s">
        <v>31</v>
      </c>
      <c r="C15" s="44">
        <f aca="true" t="shared" si="3" ref="C15:R15">SUM(C16:C22)</f>
        <v>0</v>
      </c>
      <c r="D15" s="44">
        <f t="shared" si="3"/>
        <v>32.54596300000001</v>
      </c>
      <c r="E15" s="44">
        <f t="shared" si="3"/>
        <v>32.534861029999995</v>
      </c>
      <c r="F15" s="44">
        <f t="shared" si="3"/>
        <v>0.25043022</v>
      </c>
      <c r="G15" s="44">
        <f t="shared" si="3"/>
        <v>0.28180121</v>
      </c>
      <c r="H15" s="44">
        <f t="shared" si="3"/>
        <v>4.5067474</v>
      </c>
      <c r="I15" s="44">
        <f t="shared" si="3"/>
        <v>0</v>
      </c>
      <c r="J15" s="44">
        <f t="shared" si="3"/>
        <v>13.89439269</v>
      </c>
      <c r="K15" s="44">
        <f t="shared" si="3"/>
        <v>11.766641139999999</v>
      </c>
      <c r="L15" s="44">
        <f t="shared" si="3"/>
        <v>13.89439269</v>
      </c>
      <c r="M15" s="44">
        <f t="shared" si="3"/>
        <v>20.486418679999996</v>
      </c>
      <c r="N15" s="44">
        <f t="shared" si="3"/>
        <v>32.534861029999995</v>
      </c>
      <c r="O15" s="44">
        <f t="shared" si="3"/>
        <v>32.534861029999995</v>
      </c>
      <c r="P15" s="44">
        <f t="shared" si="3"/>
        <v>32.534861029999995</v>
      </c>
      <c r="Q15" s="44">
        <f t="shared" si="3"/>
        <v>32.534861029999995</v>
      </c>
      <c r="R15" s="44">
        <f t="shared" si="3"/>
        <v>0</v>
      </c>
      <c r="S15" s="45">
        <f t="shared" si="2"/>
        <v>0</v>
      </c>
      <c r="T15" s="213"/>
      <c r="U15" s="213"/>
      <c r="V15" s="213"/>
      <c r="W15" s="46"/>
    </row>
    <row r="16" spans="1:33" s="8" customFormat="1" ht="33.75" outlineLevel="1">
      <c r="A16" s="50" t="s">
        <v>28</v>
      </c>
      <c r="B16" s="199" t="s">
        <v>239</v>
      </c>
      <c r="C16" s="52"/>
      <c r="D16" s="52">
        <f>F16+H16+J16+L16</f>
        <v>4.720000000000001</v>
      </c>
      <c r="E16" s="52">
        <f>G16+I16+K16+M16</f>
        <v>3.66228177</v>
      </c>
      <c r="F16" s="19"/>
      <c r="G16" s="53">
        <v>0.05144649</v>
      </c>
      <c r="H16" s="19">
        <v>0.472</v>
      </c>
      <c r="I16" s="52"/>
      <c r="J16" s="52">
        <v>2.124</v>
      </c>
      <c r="K16" s="53">
        <v>0.20578598</v>
      </c>
      <c r="L16" s="52">
        <v>2.124</v>
      </c>
      <c r="M16" s="52">
        <v>3.4050493</v>
      </c>
      <c r="N16" s="53">
        <f aca="true" t="shared" si="4" ref="N16:P22">O16</f>
        <v>3.66228177</v>
      </c>
      <c r="O16" s="53">
        <v>3.66228177</v>
      </c>
      <c r="P16" s="53">
        <f t="shared" si="4"/>
        <v>3.66228177</v>
      </c>
      <c r="Q16" s="53">
        <v>3.66228177</v>
      </c>
      <c r="R16" s="52">
        <v>0</v>
      </c>
      <c r="S16" s="213">
        <f t="shared" si="2"/>
        <v>0</v>
      </c>
      <c r="T16" s="54"/>
      <c r="U16" s="54"/>
      <c r="V16" s="54"/>
      <c r="W16" s="46" t="s">
        <v>27</v>
      </c>
      <c r="X16" s="48">
        <f>'[1]ИФ-4.3.'!$I$34+'[1]ИФ-4.3.'!$I$10</f>
        <v>3527.87697</v>
      </c>
      <c r="Y16" s="55">
        <f>X16/1000</f>
        <v>3.52787697</v>
      </c>
      <c r="Z16" s="48">
        <v>3.5278769699999994</v>
      </c>
      <c r="AA16" s="48">
        <v>0</v>
      </c>
      <c r="AB16" s="48">
        <v>0.08728232000000001</v>
      </c>
      <c r="AC16" s="48">
        <v>1.8221266899999997</v>
      </c>
      <c r="AD16" s="48">
        <v>1.61846796</v>
      </c>
      <c r="AE16" s="47"/>
      <c r="AF16" s="47"/>
      <c r="AG16" s="47"/>
    </row>
    <row r="17" spans="1:33" s="8" customFormat="1" ht="22.5" outlineLevel="1">
      <c r="A17" s="50" t="s">
        <v>32</v>
      </c>
      <c r="B17" s="51" t="s">
        <v>240</v>
      </c>
      <c r="C17" s="52"/>
      <c r="D17" s="52">
        <f aca="true" t="shared" si="5" ref="D17:D22">F17+H17+J17+L17</f>
        <v>15.720000000000002</v>
      </c>
      <c r="E17" s="52">
        <f aca="true" t="shared" si="6" ref="E17:E22">G17+I17+K17+M17</f>
        <v>16.294227409999998</v>
      </c>
      <c r="F17" s="19"/>
      <c r="G17" s="53">
        <v>0.13688167</v>
      </c>
      <c r="H17" s="19">
        <v>1.572</v>
      </c>
      <c r="I17" s="52"/>
      <c r="J17" s="52">
        <v>7.074000000000001</v>
      </c>
      <c r="K17" s="53">
        <f>(547.52666+10521.43628)/1000</f>
        <v>11.068962939999999</v>
      </c>
      <c r="L17" s="52">
        <v>7.074000000000001</v>
      </c>
      <c r="M17" s="52">
        <f>2.08557444+3.00280836</f>
        <v>5.0883828</v>
      </c>
      <c r="N17" s="53">
        <f t="shared" si="4"/>
        <v>16.294227409999998</v>
      </c>
      <c r="O17" s="53">
        <v>16.294227409999998</v>
      </c>
      <c r="P17" s="53">
        <f t="shared" si="4"/>
        <v>16.294227409999998</v>
      </c>
      <c r="Q17" s="53">
        <v>16.294227409999998</v>
      </c>
      <c r="R17" s="52">
        <v>0</v>
      </c>
      <c r="S17" s="213">
        <f t="shared" si="2"/>
        <v>0</v>
      </c>
      <c r="T17" s="54"/>
      <c r="U17" s="54"/>
      <c r="V17" s="54"/>
      <c r="W17" s="46" t="s">
        <v>27</v>
      </c>
      <c r="X17" s="48">
        <f>'[1]ИФ-4.3.'!$I$14+'[1]ИФ-4.3.'!$I$38</f>
        <v>15610.64288</v>
      </c>
      <c r="Y17" s="55">
        <f aca="true" t="shared" si="7" ref="Y17:Y22">X17/1000</f>
        <v>15.610642879999999</v>
      </c>
      <c r="Z17" s="48">
        <v>15.61064288</v>
      </c>
      <c r="AA17" s="48">
        <v>0</v>
      </c>
      <c r="AB17" s="48">
        <v>0.15435935</v>
      </c>
      <c r="AC17" s="48">
        <v>13.94667236</v>
      </c>
      <c r="AD17" s="48">
        <v>1.50961117</v>
      </c>
      <c r="AE17" s="47"/>
      <c r="AF17" s="47"/>
      <c r="AG17" s="47"/>
    </row>
    <row r="18" spans="1:33" s="8" customFormat="1" ht="33.75" outlineLevel="1">
      <c r="A18" s="50" t="s">
        <v>33</v>
      </c>
      <c r="B18" s="51" t="s">
        <v>241</v>
      </c>
      <c r="C18" s="52"/>
      <c r="D18" s="52">
        <f t="shared" si="5"/>
        <v>7.0973586</v>
      </c>
      <c r="E18" s="52">
        <f t="shared" si="6"/>
        <v>7.60643989</v>
      </c>
      <c r="F18" s="19"/>
      <c r="G18" s="53">
        <v>0.09347305</v>
      </c>
      <c r="H18" s="19">
        <v>0.7097358600000001</v>
      </c>
      <c r="I18" s="52"/>
      <c r="J18" s="52">
        <v>3.19381137</v>
      </c>
      <c r="K18" s="53">
        <v>0.37389222</v>
      </c>
      <c r="L18" s="52">
        <v>3.19381137</v>
      </c>
      <c r="M18" s="52">
        <v>7.13907462</v>
      </c>
      <c r="N18" s="53">
        <f t="shared" si="4"/>
        <v>7.60643989</v>
      </c>
      <c r="O18" s="53">
        <v>7.60643989</v>
      </c>
      <c r="P18" s="53">
        <f t="shared" si="4"/>
        <v>7.60643989</v>
      </c>
      <c r="Q18" s="53">
        <v>7.60643989</v>
      </c>
      <c r="R18" s="52">
        <v>0</v>
      </c>
      <c r="S18" s="213">
        <f t="shared" si="2"/>
        <v>0</v>
      </c>
      <c r="T18" s="54"/>
      <c r="U18" s="54"/>
      <c r="V18" s="54"/>
      <c r="W18" s="46" t="s">
        <v>27</v>
      </c>
      <c r="X18" s="48">
        <f>'[1]ИФ-4.3.'!$I$39+'[1]ИФ-4.3.'!$I$15</f>
        <v>5545.556239999999</v>
      </c>
      <c r="Y18" s="55">
        <f t="shared" si="7"/>
        <v>5.545556239999999</v>
      </c>
      <c r="Z18" s="48">
        <v>5.54555624</v>
      </c>
      <c r="AA18" s="48">
        <v>0</v>
      </c>
      <c r="AB18" s="48">
        <v>0.14217346</v>
      </c>
      <c r="AC18" s="48">
        <v>2.86756042</v>
      </c>
      <c r="AD18" s="48">
        <v>2.53582236</v>
      </c>
      <c r="AE18" s="47"/>
      <c r="AF18" s="47"/>
      <c r="AG18" s="47"/>
    </row>
    <row r="19" spans="1:33" s="8" customFormat="1" ht="11.25" outlineLevel="1">
      <c r="A19" s="50" t="s">
        <v>34</v>
      </c>
      <c r="B19" s="199" t="s">
        <v>125</v>
      </c>
      <c r="C19" s="52"/>
      <c r="D19" s="52">
        <f t="shared" si="5"/>
        <v>2.9094434</v>
      </c>
      <c r="E19" s="52">
        <f t="shared" si="6"/>
        <v>1.8877257699999999</v>
      </c>
      <c r="F19" s="19">
        <v>0.14547216999999998</v>
      </c>
      <c r="G19" s="52"/>
      <c r="H19" s="19">
        <v>1.01830519</v>
      </c>
      <c r="I19" s="52"/>
      <c r="J19" s="52">
        <v>0.87283302</v>
      </c>
      <c r="K19" s="53">
        <v>0.06854491</v>
      </c>
      <c r="L19" s="52">
        <v>0.87283302</v>
      </c>
      <c r="M19" s="52">
        <v>1.81918086</v>
      </c>
      <c r="N19" s="53">
        <f t="shared" si="4"/>
        <v>1.8877257699999999</v>
      </c>
      <c r="O19" s="53">
        <v>1.8877257699999999</v>
      </c>
      <c r="P19" s="53">
        <f t="shared" si="4"/>
        <v>1.8877257699999999</v>
      </c>
      <c r="Q19" s="53">
        <v>1.8877257699999999</v>
      </c>
      <c r="R19" s="52">
        <v>0</v>
      </c>
      <c r="S19" s="213">
        <f t="shared" si="2"/>
        <v>0</v>
      </c>
      <c r="T19" s="54"/>
      <c r="U19" s="54"/>
      <c r="V19" s="54"/>
      <c r="W19" s="46" t="s">
        <v>27</v>
      </c>
      <c r="X19" s="48">
        <f>'[1]ИФ-4.3.'!$I$40</f>
        <v>5009.9397</v>
      </c>
      <c r="Y19" s="55">
        <f t="shared" si="7"/>
        <v>5.0099397</v>
      </c>
      <c r="Z19" s="48">
        <v>5.0099397</v>
      </c>
      <c r="AA19" s="48">
        <v>0</v>
      </c>
      <c r="AB19" s="48">
        <v>0</v>
      </c>
      <c r="AC19" s="48">
        <v>3.50695779</v>
      </c>
      <c r="AD19" s="48">
        <v>1.50298191</v>
      </c>
      <c r="AE19" s="47"/>
      <c r="AF19" s="47"/>
      <c r="AG19" s="47"/>
    </row>
    <row r="20" spans="1:33" s="8" customFormat="1" ht="22.5" outlineLevel="1">
      <c r="A20" s="50" t="s">
        <v>35</v>
      </c>
      <c r="B20" s="199" t="s">
        <v>126</v>
      </c>
      <c r="C20" s="52"/>
      <c r="D20" s="52">
        <f t="shared" si="5"/>
        <v>1.5848461999999999</v>
      </c>
      <c r="E20" s="52">
        <f t="shared" si="6"/>
        <v>2.6369480999999997</v>
      </c>
      <c r="F20" s="19">
        <v>0.07924231</v>
      </c>
      <c r="G20" s="52"/>
      <c r="H20" s="19">
        <v>0.5546961699999999</v>
      </c>
      <c r="I20" s="52"/>
      <c r="J20" s="52">
        <v>0.47545385999999995</v>
      </c>
      <c r="K20" s="53">
        <v>0.03733812</v>
      </c>
      <c r="L20" s="52">
        <v>0.47545385999999995</v>
      </c>
      <c r="M20" s="52">
        <v>2.59960998</v>
      </c>
      <c r="N20" s="53">
        <f t="shared" si="4"/>
        <v>2.6369480999999997</v>
      </c>
      <c r="O20" s="53">
        <v>2.6369480999999997</v>
      </c>
      <c r="P20" s="53">
        <f t="shared" si="4"/>
        <v>2.6369480999999997</v>
      </c>
      <c r="Q20" s="53">
        <v>2.6369480999999997</v>
      </c>
      <c r="R20" s="52">
        <v>0</v>
      </c>
      <c r="S20" s="213">
        <f t="shared" si="2"/>
        <v>0</v>
      </c>
      <c r="T20" s="54"/>
      <c r="U20" s="54"/>
      <c r="V20" s="54"/>
      <c r="W20" s="46" t="s">
        <v>27</v>
      </c>
      <c r="X20" s="48">
        <f>'[1]ИФ-4.3.'!$I$42+'[1]ИФ-4.3.'!$I$17</f>
        <v>1677.28397</v>
      </c>
      <c r="Y20" s="55">
        <f t="shared" si="7"/>
        <v>1.67728397</v>
      </c>
      <c r="Z20" s="48">
        <v>1.6772839700000002</v>
      </c>
      <c r="AA20" s="48">
        <v>0</v>
      </c>
      <c r="AB20" s="48">
        <v>0.11690692999999999</v>
      </c>
      <c r="AC20" s="48">
        <v>1.17409877</v>
      </c>
      <c r="AD20" s="48">
        <v>0.38627827000000003</v>
      </c>
      <c r="AE20" s="47"/>
      <c r="AF20" s="47"/>
      <c r="AG20" s="47"/>
    </row>
    <row r="21" spans="1:33" s="8" customFormat="1" ht="11.25" outlineLevel="1">
      <c r="A21" s="50" t="s">
        <v>36</v>
      </c>
      <c r="B21" s="199" t="s">
        <v>127</v>
      </c>
      <c r="C21" s="52"/>
      <c r="D21" s="52">
        <f t="shared" si="5"/>
        <v>0.11311479999999999</v>
      </c>
      <c r="E21" s="52">
        <f t="shared" si="6"/>
        <v>0.28286679000000003</v>
      </c>
      <c r="F21" s="19">
        <v>0.00565574</v>
      </c>
      <c r="G21" s="52"/>
      <c r="H21" s="19">
        <v>0.039590179999999996</v>
      </c>
      <c r="I21" s="52"/>
      <c r="J21" s="52">
        <v>0.033934439999999996</v>
      </c>
      <c r="K21" s="53">
        <v>0.00266492</v>
      </c>
      <c r="L21" s="52">
        <v>0.033934439999999996</v>
      </c>
      <c r="M21" s="52">
        <v>0.28020187</v>
      </c>
      <c r="N21" s="53">
        <f t="shared" si="4"/>
        <v>0.28286679000000003</v>
      </c>
      <c r="O21" s="53">
        <v>0.28286679000000003</v>
      </c>
      <c r="P21" s="53">
        <f t="shared" si="4"/>
        <v>0.28286679000000003</v>
      </c>
      <c r="Q21" s="53">
        <v>0.28286679000000003</v>
      </c>
      <c r="R21" s="52">
        <v>0</v>
      </c>
      <c r="S21" s="213">
        <f t="shared" si="2"/>
        <v>0</v>
      </c>
      <c r="T21" s="54"/>
      <c r="U21" s="54"/>
      <c r="V21" s="54"/>
      <c r="W21" s="46" t="s">
        <v>27</v>
      </c>
      <c r="X21" s="48">
        <f>'[1]ИФ-4.3.'!$I$18+'[1]ИФ-4.3.'!$I$43</f>
        <v>8964.71153</v>
      </c>
      <c r="Y21" s="55">
        <f t="shared" si="7"/>
        <v>8.96471153</v>
      </c>
      <c r="Z21" s="48">
        <v>8.964711529999999</v>
      </c>
      <c r="AA21" s="48">
        <v>0</v>
      </c>
      <c r="AB21" s="48">
        <v>0.15002951</v>
      </c>
      <c r="AC21" s="48">
        <v>7.121759379999999</v>
      </c>
      <c r="AD21" s="48">
        <v>1.69292264</v>
      </c>
      <c r="AE21" s="47"/>
      <c r="AF21" s="47"/>
      <c r="AG21" s="47"/>
    </row>
    <row r="22" spans="1:33" s="8" customFormat="1" ht="11.25" outlineLevel="1">
      <c r="A22" s="50" t="s">
        <v>37</v>
      </c>
      <c r="B22" s="199" t="s">
        <v>128</v>
      </c>
      <c r="C22" s="52"/>
      <c r="D22" s="52">
        <f t="shared" si="5"/>
        <v>0.4012</v>
      </c>
      <c r="E22" s="52">
        <f t="shared" si="6"/>
        <v>0.1643713</v>
      </c>
      <c r="F22" s="19">
        <v>0.02006</v>
      </c>
      <c r="G22" s="52"/>
      <c r="H22" s="19">
        <v>0.14042</v>
      </c>
      <c r="I22" s="52"/>
      <c r="J22" s="52">
        <v>0.12036</v>
      </c>
      <c r="K22" s="53">
        <v>0.00945205</v>
      </c>
      <c r="L22" s="52">
        <v>0.12036</v>
      </c>
      <c r="M22" s="52">
        <v>0.15491925</v>
      </c>
      <c r="N22" s="53">
        <f t="shared" si="4"/>
        <v>0.1643713</v>
      </c>
      <c r="O22" s="53">
        <v>0.1643713</v>
      </c>
      <c r="P22" s="53">
        <f t="shared" si="4"/>
        <v>0.1643713</v>
      </c>
      <c r="Q22" s="53">
        <v>0.1643713</v>
      </c>
      <c r="R22" s="52">
        <v>0</v>
      </c>
      <c r="S22" s="213">
        <f t="shared" si="2"/>
        <v>0</v>
      </c>
      <c r="T22" s="54"/>
      <c r="U22" s="54"/>
      <c r="V22" s="54"/>
      <c r="W22" s="46" t="s">
        <v>27</v>
      </c>
      <c r="X22" s="48">
        <f>'[1]ИФ-4.3.'!$I$45+'[1]ИФ-4.3.'!$I$20</f>
        <v>4179.4319</v>
      </c>
      <c r="Y22" s="55">
        <f t="shared" si="7"/>
        <v>4.1794319</v>
      </c>
      <c r="Z22" s="48">
        <v>4.1794319</v>
      </c>
      <c r="AA22" s="48">
        <v>0</v>
      </c>
      <c r="AB22" s="48">
        <v>0.13482460000000002</v>
      </c>
      <c r="AC22" s="48">
        <v>3.08578296</v>
      </c>
      <c r="AD22" s="48">
        <v>0.95882434</v>
      </c>
      <c r="AE22" s="47"/>
      <c r="AF22" s="47"/>
      <c r="AG22" s="47"/>
    </row>
    <row r="23" spans="1:30" ht="32.25" customHeight="1">
      <c r="A23" s="43" t="s">
        <v>41</v>
      </c>
      <c r="B23" s="49" t="s">
        <v>42</v>
      </c>
      <c r="C23" s="44">
        <f aca="true" t="shared" si="8" ref="C23:R23">SUM(C24:C24)</f>
        <v>0</v>
      </c>
      <c r="D23" s="44">
        <f t="shared" si="8"/>
        <v>0</v>
      </c>
      <c r="E23" s="44">
        <f t="shared" si="8"/>
        <v>0</v>
      </c>
      <c r="F23" s="44">
        <f t="shared" si="8"/>
        <v>0</v>
      </c>
      <c r="G23" s="44">
        <f t="shared" si="8"/>
        <v>0</v>
      </c>
      <c r="H23" s="44">
        <f t="shared" si="8"/>
        <v>0</v>
      </c>
      <c r="I23" s="44">
        <f t="shared" si="8"/>
        <v>0</v>
      </c>
      <c r="J23" s="44">
        <f t="shared" si="8"/>
        <v>0</v>
      </c>
      <c r="K23" s="44">
        <f t="shared" si="8"/>
        <v>0</v>
      </c>
      <c r="L23" s="44">
        <f t="shared" si="8"/>
        <v>0</v>
      </c>
      <c r="M23" s="44">
        <f t="shared" si="8"/>
        <v>0</v>
      </c>
      <c r="N23" s="213">
        <f t="shared" si="8"/>
        <v>0</v>
      </c>
      <c r="O23" s="213">
        <f t="shared" si="8"/>
        <v>0</v>
      </c>
      <c r="P23" s="213">
        <f t="shared" si="8"/>
        <v>0</v>
      </c>
      <c r="Q23" s="213">
        <f t="shared" si="8"/>
        <v>0</v>
      </c>
      <c r="R23" s="213">
        <f t="shared" si="8"/>
        <v>0</v>
      </c>
      <c r="S23" s="213">
        <f t="shared" si="2"/>
        <v>0</v>
      </c>
      <c r="T23" s="213"/>
      <c r="U23" s="213"/>
      <c r="V23" s="213"/>
      <c r="W23" s="46"/>
      <c r="Y23" s="56"/>
      <c r="Z23" s="48">
        <v>0</v>
      </c>
      <c r="AA23" s="48">
        <v>0</v>
      </c>
      <c r="AB23" s="48">
        <v>0</v>
      </c>
      <c r="AC23" s="48">
        <v>0</v>
      </c>
      <c r="AD23" s="48">
        <v>0</v>
      </c>
    </row>
    <row r="24" spans="1:33" s="8" customFormat="1" ht="11.25" hidden="1" outlineLevel="1">
      <c r="A24" s="50" t="s">
        <v>28</v>
      </c>
      <c r="B24" s="51"/>
      <c r="C24" s="52"/>
      <c r="D24" s="52"/>
      <c r="E24" s="52">
        <f>G24+I24+K24+M24</f>
        <v>0</v>
      </c>
      <c r="F24" s="52"/>
      <c r="G24" s="52"/>
      <c r="H24" s="52"/>
      <c r="I24" s="52"/>
      <c r="J24" s="52"/>
      <c r="K24" s="52"/>
      <c r="L24" s="52"/>
      <c r="M24" s="52"/>
      <c r="N24" s="54"/>
      <c r="O24" s="54"/>
      <c r="P24" s="54"/>
      <c r="Q24" s="54"/>
      <c r="R24" s="54"/>
      <c r="S24" s="213">
        <f t="shared" si="2"/>
        <v>0</v>
      </c>
      <c r="T24" s="54"/>
      <c r="U24" s="54"/>
      <c r="V24" s="54"/>
      <c r="W24" s="54"/>
      <c r="X24" s="47"/>
      <c r="Y24" s="55"/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7"/>
      <c r="AF24" s="47"/>
      <c r="AG24" s="47"/>
    </row>
    <row r="25" spans="1:33" s="8" customFormat="1" ht="22.5" customHeight="1" collapsed="1">
      <c r="A25" s="43" t="s">
        <v>43</v>
      </c>
      <c r="B25" s="49" t="s">
        <v>44</v>
      </c>
      <c r="C25" s="44">
        <f aca="true" t="shared" si="9" ref="C25:R25">SUM(C26:C28)</f>
        <v>0</v>
      </c>
      <c r="D25" s="44">
        <f t="shared" si="9"/>
        <v>0</v>
      </c>
      <c r="E25" s="44">
        <f t="shared" si="9"/>
        <v>0</v>
      </c>
      <c r="F25" s="44">
        <f t="shared" si="9"/>
        <v>0</v>
      </c>
      <c r="G25" s="44">
        <f t="shared" si="9"/>
        <v>0</v>
      </c>
      <c r="H25" s="44">
        <f t="shared" si="9"/>
        <v>0</v>
      </c>
      <c r="I25" s="44">
        <f t="shared" si="9"/>
        <v>0</v>
      </c>
      <c r="J25" s="44">
        <f t="shared" si="9"/>
        <v>0</v>
      </c>
      <c r="K25" s="44">
        <f t="shared" si="9"/>
        <v>0</v>
      </c>
      <c r="L25" s="44">
        <f t="shared" si="9"/>
        <v>0</v>
      </c>
      <c r="M25" s="44">
        <f t="shared" si="9"/>
        <v>0</v>
      </c>
      <c r="N25" s="213">
        <f t="shared" si="9"/>
        <v>0</v>
      </c>
      <c r="O25" s="213">
        <f t="shared" si="9"/>
        <v>0</v>
      </c>
      <c r="P25" s="213">
        <f t="shared" si="9"/>
        <v>0</v>
      </c>
      <c r="Q25" s="213">
        <f t="shared" si="9"/>
        <v>0</v>
      </c>
      <c r="R25" s="213">
        <f t="shared" si="9"/>
        <v>0</v>
      </c>
      <c r="S25" s="213">
        <f t="shared" si="2"/>
        <v>0</v>
      </c>
      <c r="T25" s="213"/>
      <c r="U25" s="213"/>
      <c r="V25" s="213"/>
      <c r="W25" s="213"/>
      <c r="X25" s="47"/>
      <c r="Y25" s="55"/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7"/>
      <c r="AF25" s="47"/>
      <c r="AG25" s="47"/>
    </row>
    <row r="26" spans="1:33" s="8" customFormat="1" ht="11.25" hidden="1" outlineLevel="1">
      <c r="A26" s="50" t="s">
        <v>28</v>
      </c>
      <c r="B26" s="57" t="s">
        <v>45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  <c r="O26" s="54"/>
      <c r="P26" s="54"/>
      <c r="Q26" s="54"/>
      <c r="R26" s="54"/>
      <c r="S26" s="213">
        <f t="shared" si="2"/>
        <v>0</v>
      </c>
      <c r="T26" s="54"/>
      <c r="U26" s="54"/>
      <c r="V26" s="54"/>
      <c r="W26" s="54"/>
      <c r="X26" s="47"/>
      <c r="Y26" s="55"/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7"/>
      <c r="AF26" s="47"/>
      <c r="AG26" s="47"/>
    </row>
    <row r="27" spans="1:33" s="8" customFormat="1" ht="11.25" hidden="1" outlineLevel="1">
      <c r="A27" s="50" t="s">
        <v>32</v>
      </c>
      <c r="B27" s="57" t="s">
        <v>46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  <c r="O27" s="54"/>
      <c r="P27" s="54"/>
      <c r="Q27" s="54"/>
      <c r="R27" s="54"/>
      <c r="S27" s="213">
        <f t="shared" si="2"/>
        <v>0</v>
      </c>
      <c r="T27" s="54"/>
      <c r="U27" s="54"/>
      <c r="V27" s="54"/>
      <c r="W27" s="54"/>
      <c r="X27" s="47"/>
      <c r="Y27" s="55"/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7"/>
      <c r="AF27" s="47"/>
      <c r="AG27" s="47"/>
    </row>
    <row r="28" spans="1:33" s="8" customFormat="1" ht="11.25" hidden="1" outlineLevel="1">
      <c r="A28" s="50" t="s">
        <v>47</v>
      </c>
      <c r="B28" s="57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4"/>
      <c r="O28" s="54"/>
      <c r="P28" s="54"/>
      <c r="Q28" s="54"/>
      <c r="R28" s="54"/>
      <c r="S28" s="213">
        <f t="shared" si="2"/>
        <v>0</v>
      </c>
      <c r="T28" s="54"/>
      <c r="U28" s="54"/>
      <c r="V28" s="54"/>
      <c r="W28" s="54"/>
      <c r="X28" s="47"/>
      <c r="Y28" s="55"/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7"/>
      <c r="AF28" s="47"/>
      <c r="AG28" s="47"/>
    </row>
    <row r="29" spans="1:33" s="8" customFormat="1" ht="42" customHeight="1" collapsed="1">
      <c r="A29" s="43" t="s">
        <v>48</v>
      </c>
      <c r="B29" s="49" t="s">
        <v>49</v>
      </c>
      <c r="C29" s="44">
        <f aca="true" t="shared" si="10" ref="C29:R29">SUM(C30:C32)</f>
        <v>0</v>
      </c>
      <c r="D29" s="44">
        <f t="shared" si="10"/>
        <v>0</v>
      </c>
      <c r="E29" s="44">
        <f t="shared" si="10"/>
        <v>0</v>
      </c>
      <c r="F29" s="44">
        <f t="shared" si="10"/>
        <v>0</v>
      </c>
      <c r="G29" s="44">
        <f t="shared" si="10"/>
        <v>0</v>
      </c>
      <c r="H29" s="44">
        <f t="shared" si="10"/>
        <v>0</v>
      </c>
      <c r="I29" s="44">
        <f t="shared" si="10"/>
        <v>0</v>
      </c>
      <c r="J29" s="44">
        <f t="shared" si="10"/>
        <v>0</v>
      </c>
      <c r="K29" s="44">
        <f t="shared" si="10"/>
        <v>0</v>
      </c>
      <c r="L29" s="44">
        <f t="shared" si="10"/>
        <v>0</v>
      </c>
      <c r="M29" s="44">
        <f t="shared" si="10"/>
        <v>0</v>
      </c>
      <c r="N29" s="213">
        <f t="shared" si="10"/>
        <v>0</v>
      </c>
      <c r="O29" s="213">
        <f t="shared" si="10"/>
        <v>0</v>
      </c>
      <c r="P29" s="213">
        <f t="shared" si="10"/>
        <v>0</v>
      </c>
      <c r="Q29" s="213">
        <f t="shared" si="10"/>
        <v>0</v>
      </c>
      <c r="R29" s="213">
        <f t="shared" si="10"/>
        <v>0</v>
      </c>
      <c r="S29" s="213">
        <f t="shared" si="2"/>
        <v>0</v>
      </c>
      <c r="T29" s="213"/>
      <c r="U29" s="213"/>
      <c r="V29" s="213"/>
      <c r="W29" s="213"/>
      <c r="X29" s="47"/>
      <c r="Y29" s="55"/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7"/>
      <c r="AF29" s="47"/>
      <c r="AG29" s="47"/>
    </row>
    <row r="30" spans="1:33" s="8" customFormat="1" ht="11.25" hidden="1" outlineLevel="1">
      <c r="A30" s="50" t="s">
        <v>28</v>
      </c>
      <c r="B30" s="57" t="s">
        <v>45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4"/>
      <c r="O30" s="54"/>
      <c r="P30" s="54"/>
      <c r="Q30" s="54"/>
      <c r="R30" s="54"/>
      <c r="S30" s="213">
        <f t="shared" si="2"/>
        <v>0</v>
      </c>
      <c r="T30" s="54"/>
      <c r="U30" s="54"/>
      <c r="V30" s="54"/>
      <c r="W30" s="54"/>
      <c r="X30" s="47"/>
      <c r="Y30" s="55"/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7"/>
      <c r="AF30" s="47"/>
      <c r="AG30" s="47"/>
    </row>
    <row r="31" spans="1:33" s="8" customFormat="1" ht="11.25" hidden="1" outlineLevel="1">
      <c r="A31" s="50" t="s">
        <v>32</v>
      </c>
      <c r="B31" s="57" t="s">
        <v>46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  <c r="O31" s="54"/>
      <c r="P31" s="54"/>
      <c r="Q31" s="54"/>
      <c r="R31" s="54"/>
      <c r="S31" s="213">
        <f t="shared" si="2"/>
        <v>0</v>
      </c>
      <c r="T31" s="54"/>
      <c r="U31" s="54"/>
      <c r="V31" s="54"/>
      <c r="W31" s="54"/>
      <c r="X31" s="47"/>
      <c r="Y31" s="55"/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7"/>
      <c r="AF31" s="47"/>
      <c r="AG31" s="47"/>
    </row>
    <row r="32" spans="1:33" s="8" customFormat="1" ht="11.25" hidden="1" outlineLevel="1">
      <c r="A32" s="50" t="s">
        <v>47</v>
      </c>
      <c r="B32" s="57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4"/>
      <c r="O32" s="54"/>
      <c r="P32" s="54"/>
      <c r="Q32" s="54"/>
      <c r="R32" s="54"/>
      <c r="S32" s="213">
        <f t="shared" si="2"/>
        <v>0</v>
      </c>
      <c r="T32" s="54"/>
      <c r="U32" s="54"/>
      <c r="V32" s="54"/>
      <c r="W32" s="54"/>
      <c r="X32" s="47"/>
      <c r="Y32" s="55"/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7"/>
      <c r="AF32" s="47"/>
      <c r="AG32" s="47"/>
    </row>
    <row r="33" spans="1:33" s="8" customFormat="1" ht="11.25" collapsed="1">
      <c r="A33" s="43" t="s">
        <v>32</v>
      </c>
      <c r="B33" s="58" t="s">
        <v>50</v>
      </c>
      <c r="C33" s="44">
        <f aca="true" t="shared" si="11" ref="C33:R33">C34+C50</f>
        <v>0</v>
      </c>
      <c r="D33" s="44">
        <f t="shared" si="11"/>
        <v>56.6359</v>
      </c>
      <c r="E33" s="44">
        <f t="shared" si="11"/>
        <v>55.36491462</v>
      </c>
      <c r="F33" s="44">
        <f t="shared" si="11"/>
        <v>0</v>
      </c>
      <c r="G33" s="44">
        <f t="shared" si="11"/>
        <v>0.7541639699999999</v>
      </c>
      <c r="H33" s="44">
        <f t="shared" si="11"/>
        <v>11.3733</v>
      </c>
      <c r="I33" s="44">
        <f t="shared" si="11"/>
        <v>5.964390709999999</v>
      </c>
      <c r="J33" s="44">
        <f t="shared" si="11"/>
        <v>22.213799999999996</v>
      </c>
      <c r="K33" s="44">
        <f t="shared" si="11"/>
        <v>27.86581323</v>
      </c>
      <c r="L33" s="44">
        <f t="shared" si="11"/>
        <v>23.048799999999996</v>
      </c>
      <c r="M33" s="44">
        <f t="shared" si="11"/>
        <v>20.780546709999996</v>
      </c>
      <c r="N33" s="45">
        <f t="shared" si="11"/>
        <v>13.78623595</v>
      </c>
      <c r="O33" s="45">
        <f t="shared" si="11"/>
        <v>13.78623595</v>
      </c>
      <c r="P33" s="45">
        <f t="shared" si="11"/>
        <v>2.6816576000000003</v>
      </c>
      <c r="Q33" s="45">
        <f t="shared" si="11"/>
        <v>2.6816576000000003</v>
      </c>
      <c r="R33" s="45">
        <f t="shared" si="11"/>
        <v>0</v>
      </c>
      <c r="S33" s="213">
        <f t="shared" si="2"/>
        <v>0</v>
      </c>
      <c r="T33" s="213"/>
      <c r="U33" s="213"/>
      <c r="V33" s="213"/>
      <c r="W33" s="46"/>
      <c r="X33" s="47"/>
      <c r="Y33" s="55"/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7"/>
      <c r="AF33" s="47"/>
      <c r="AG33" s="47"/>
    </row>
    <row r="34" spans="1:30" ht="22.5" customHeight="1">
      <c r="A34" s="43" t="s">
        <v>51</v>
      </c>
      <c r="B34" s="49" t="s">
        <v>31</v>
      </c>
      <c r="C34" s="44">
        <f>SUM(C35:C49)</f>
        <v>0</v>
      </c>
      <c r="D34" s="44">
        <f>SUM(D35:D49)</f>
        <v>50.199</v>
      </c>
      <c r="E34" s="44">
        <f>SUM(E35:E49)</f>
        <v>48.87879342</v>
      </c>
      <c r="F34" s="44">
        <f>SUM(F35:F49)</f>
        <v>0</v>
      </c>
      <c r="G34" s="44">
        <f>SUM(G35:G49)</f>
        <v>0.7541639699999999</v>
      </c>
      <c r="H34" s="44">
        <f aca="true" t="shared" si="12" ref="H34:R34">SUM(H35:H49)</f>
        <v>4.9364</v>
      </c>
      <c r="I34" s="44">
        <f t="shared" si="12"/>
        <v>0.27209071</v>
      </c>
      <c r="J34" s="44">
        <f t="shared" si="12"/>
        <v>22.213799999999996</v>
      </c>
      <c r="K34" s="44">
        <f t="shared" si="12"/>
        <v>27.86581323</v>
      </c>
      <c r="L34" s="44">
        <f t="shared" si="12"/>
        <v>23.048799999999996</v>
      </c>
      <c r="M34" s="44">
        <f t="shared" si="12"/>
        <v>19.986725509999996</v>
      </c>
      <c r="N34" s="44">
        <f t="shared" si="12"/>
        <v>7.30011475</v>
      </c>
      <c r="O34" s="44">
        <f t="shared" si="12"/>
        <v>7.30011475</v>
      </c>
      <c r="P34" s="44">
        <f t="shared" si="12"/>
        <v>2.6816576000000003</v>
      </c>
      <c r="Q34" s="44">
        <f t="shared" si="12"/>
        <v>2.6816576000000003</v>
      </c>
      <c r="R34" s="44">
        <f t="shared" si="12"/>
        <v>0</v>
      </c>
      <c r="S34" s="213">
        <f t="shared" si="2"/>
        <v>0</v>
      </c>
      <c r="T34" s="213"/>
      <c r="U34" s="213"/>
      <c r="V34" s="213"/>
      <c r="W34" s="46"/>
      <c r="Y34" s="56"/>
      <c r="Z34" s="48">
        <v>0</v>
      </c>
      <c r="AA34" s="48">
        <v>0</v>
      </c>
      <c r="AB34" s="48">
        <v>0</v>
      </c>
      <c r="AC34" s="48">
        <v>0</v>
      </c>
      <c r="AD34" s="48">
        <v>0</v>
      </c>
    </row>
    <row r="35" spans="1:33" s="8" customFormat="1" ht="56.25" outlineLevel="1">
      <c r="A35" s="50" t="s">
        <v>28</v>
      </c>
      <c r="B35" s="199" t="s">
        <v>242</v>
      </c>
      <c r="C35" s="52"/>
      <c r="D35" s="52">
        <f aca="true" t="shared" si="13" ref="D35:D48">F35+H35+J35+L35</f>
        <v>0</v>
      </c>
      <c r="E35" s="52">
        <f aca="true" t="shared" si="14" ref="E35:E48">G35+I35+K35+M35</f>
        <v>0</v>
      </c>
      <c r="F35" s="52"/>
      <c r="G35" s="52"/>
      <c r="H35" s="52">
        <v>0</v>
      </c>
      <c r="I35" s="52"/>
      <c r="J35" s="52">
        <v>0</v>
      </c>
      <c r="K35" s="53"/>
      <c r="L35" s="52">
        <v>0</v>
      </c>
      <c r="M35" s="52"/>
      <c r="N35" s="53">
        <f aca="true" t="shared" si="15" ref="N35:N49">O35</f>
        <v>0</v>
      </c>
      <c r="O35" s="53"/>
      <c r="P35" s="53">
        <f aca="true" t="shared" si="16" ref="P35:P49">Q35</f>
        <v>0</v>
      </c>
      <c r="Q35" s="54"/>
      <c r="R35" s="53">
        <v>0</v>
      </c>
      <c r="S35" s="213">
        <f t="shared" si="2"/>
        <v>0</v>
      </c>
      <c r="T35" s="54"/>
      <c r="U35" s="54"/>
      <c r="V35" s="54"/>
      <c r="W35" s="54" t="s">
        <v>27</v>
      </c>
      <c r="X35" s="48">
        <f>'[1]ИФ-4.3.'!$I$35+'[1]ИФ-4.3.'!$I$11</f>
        <v>1043.22431</v>
      </c>
      <c r="Y35" s="55">
        <f>X35/1000</f>
        <v>1.04322431</v>
      </c>
      <c r="Z35" s="48">
        <v>1.04322431</v>
      </c>
      <c r="AA35" s="48">
        <v>0</v>
      </c>
      <c r="AB35" s="48">
        <v>0.02481129</v>
      </c>
      <c r="AC35" s="48">
        <v>0.53815302</v>
      </c>
      <c r="AD35" s="48">
        <v>0.48025999999999996</v>
      </c>
      <c r="AE35" s="47"/>
      <c r="AF35" s="47"/>
      <c r="AG35" s="47"/>
    </row>
    <row r="36" spans="1:33" s="8" customFormat="1" ht="33.75" outlineLevel="1">
      <c r="A36" s="50" t="s">
        <v>32</v>
      </c>
      <c r="B36" s="205" t="s">
        <v>243</v>
      </c>
      <c r="C36" s="52"/>
      <c r="D36" s="52">
        <f t="shared" si="13"/>
        <v>0.835</v>
      </c>
      <c r="E36" s="52">
        <f t="shared" si="14"/>
        <v>0.62543763</v>
      </c>
      <c r="F36" s="52"/>
      <c r="G36" s="53">
        <v>0.16699301</v>
      </c>
      <c r="H36" s="52">
        <v>0</v>
      </c>
      <c r="I36" s="52"/>
      <c r="J36" s="52">
        <v>0</v>
      </c>
      <c r="K36" s="53"/>
      <c r="L36" s="52">
        <v>0.835</v>
      </c>
      <c r="M36" s="52">
        <v>0.45844462</v>
      </c>
      <c r="N36" s="53">
        <f t="shared" si="15"/>
        <v>0.62543763</v>
      </c>
      <c r="O36" s="53">
        <v>0.62543763</v>
      </c>
      <c r="P36" s="53">
        <f t="shared" si="16"/>
        <v>0</v>
      </c>
      <c r="Q36" s="54"/>
      <c r="R36" s="53">
        <v>0</v>
      </c>
      <c r="S36" s="213">
        <f t="shared" si="2"/>
        <v>0</v>
      </c>
      <c r="T36" s="54"/>
      <c r="U36" s="54"/>
      <c r="V36" s="54"/>
      <c r="W36" s="54" t="s">
        <v>27</v>
      </c>
      <c r="X36" s="48">
        <f>'[1]ИФ-4.3.'!$I$12+'[1]ИФ-4.3.'!$I$36</f>
        <v>2712.7074999999995</v>
      </c>
      <c r="Y36" s="55">
        <f aca="true" t="shared" si="17" ref="Y36:Y46">X36/1000</f>
        <v>2.7127074999999996</v>
      </c>
      <c r="Z36" s="48">
        <v>2.7127074999999996</v>
      </c>
      <c r="AA36" s="48">
        <v>0</v>
      </c>
      <c r="AB36" s="48">
        <v>0.09603725</v>
      </c>
      <c r="AC36" s="48">
        <v>1.4203785799999997</v>
      </c>
      <c r="AD36" s="48">
        <v>1.1962916700000001</v>
      </c>
      <c r="AE36" s="47"/>
      <c r="AF36" s="47"/>
      <c r="AG36" s="47"/>
    </row>
    <row r="37" spans="1:33" s="8" customFormat="1" ht="33.75" outlineLevel="1">
      <c r="A37" s="50" t="s">
        <v>33</v>
      </c>
      <c r="B37" s="205" t="s">
        <v>244</v>
      </c>
      <c r="C37" s="52"/>
      <c r="D37" s="52">
        <f t="shared" si="13"/>
        <v>8.024</v>
      </c>
      <c r="E37" s="52">
        <f t="shared" si="14"/>
        <v>7.3362342300000005</v>
      </c>
      <c r="F37" s="52"/>
      <c r="G37" s="53">
        <v>0.12778197</v>
      </c>
      <c r="H37" s="52">
        <v>0.8024</v>
      </c>
      <c r="I37" s="52"/>
      <c r="J37" s="52">
        <v>3.6108</v>
      </c>
      <c r="K37" s="53">
        <f>(511.12786+3442.41525)/1000</f>
        <v>3.95354311</v>
      </c>
      <c r="L37" s="52">
        <v>3.6108</v>
      </c>
      <c r="M37" s="52">
        <v>3.25490915</v>
      </c>
      <c r="N37" s="53">
        <f t="shared" si="15"/>
        <v>0.63890983</v>
      </c>
      <c r="O37" s="53">
        <v>0.63890983</v>
      </c>
      <c r="P37" s="53">
        <f t="shared" si="16"/>
        <v>0</v>
      </c>
      <c r="Q37" s="54"/>
      <c r="R37" s="53">
        <v>0</v>
      </c>
      <c r="S37" s="213">
        <f t="shared" si="2"/>
        <v>0</v>
      </c>
      <c r="T37" s="54"/>
      <c r="U37" s="54"/>
      <c r="V37" s="54"/>
      <c r="W37" s="54" t="s">
        <v>27</v>
      </c>
      <c r="X37" s="48">
        <f>'[1]ИФ-4.3.'!$I$37+'[1]ИФ-4.3.'!$I$13</f>
        <v>2795.84038</v>
      </c>
      <c r="Y37" s="55">
        <f t="shared" si="17"/>
        <v>2.79584038</v>
      </c>
      <c r="Z37" s="48">
        <v>2.79584038</v>
      </c>
      <c r="AA37" s="48">
        <v>0</v>
      </c>
      <c r="AB37" s="48">
        <v>0.0909749</v>
      </c>
      <c r="AC37" s="48">
        <v>1.45857013</v>
      </c>
      <c r="AD37" s="48">
        <v>1.24629535</v>
      </c>
      <c r="AE37" s="47"/>
      <c r="AF37" s="47"/>
      <c r="AG37" s="47"/>
    </row>
    <row r="38" spans="1:33" s="8" customFormat="1" ht="56.25" outlineLevel="1">
      <c r="A38" s="50" t="s">
        <v>34</v>
      </c>
      <c r="B38" s="205" t="s">
        <v>245</v>
      </c>
      <c r="C38" s="52"/>
      <c r="D38" s="52">
        <f t="shared" si="13"/>
        <v>6.050000000000001</v>
      </c>
      <c r="E38" s="52">
        <f t="shared" si="14"/>
        <v>5.97154459</v>
      </c>
      <c r="F38" s="52"/>
      <c r="G38" s="53">
        <v>0.09820654999999999</v>
      </c>
      <c r="H38" s="52">
        <v>0.605</v>
      </c>
      <c r="I38" s="52"/>
      <c r="J38" s="52">
        <v>2.7225</v>
      </c>
      <c r="K38" s="53">
        <f>(392.82619+3893.20775)/1000</f>
        <v>4.28603394</v>
      </c>
      <c r="L38" s="52">
        <v>2.7225</v>
      </c>
      <c r="M38" s="52">
        <v>1.5873040999999999</v>
      </c>
      <c r="N38" s="53">
        <f t="shared" si="15"/>
        <v>0.49103273999999997</v>
      </c>
      <c r="O38" s="53">
        <v>0.49103273999999997</v>
      </c>
      <c r="P38" s="53">
        <f t="shared" si="16"/>
        <v>0</v>
      </c>
      <c r="Q38" s="54"/>
      <c r="R38" s="53">
        <v>0</v>
      </c>
      <c r="S38" s="213">
        <f t="shared" si="2"/>
        <v>0</v>
      </c>
      <c r="T38" s="54"/>
      <c r="U38" s="54"/>
      <c r="V38" s="54"/>
      <c r="W38" s="54" t="s">
        <v>27</v>
      </c>
      <c r="X38" s="48">
        <f>'[1]ИФ-4.3.'!$I$16+'[1]ИФ-4.3.'!$I$41</f>
        <v>3262.2143699999997</v>
      </c>
      <c r="Y38" s="55">
        <f t="shared" si="17"/>
        <v>3.2622143699999997</v>
      </c>
      <c r="Z38" s="48">
        <v>3.26221437</v>
      </c>
      <c r="AA38" s="48">
        <v>0</v>
      </c>
      <c r="AB38" s="48">
        <v>0.09000572</v>
      </c>
      <c r="AC38" s="48">
        <v>2.28355006</v>
      </c>
      <c r="AD38" s="48">
        <v>0.88865859</v>
      </c>
      <c r="AE38" s="47"/>
      <c r="AF38" s="47"/>
      <c r="AG38" s="47"/>
    </row>
    <row r="39" spans="1:33" s="8" customFormat="1" ht="56.25" outlineLevel="1">
      <c r="A39" s="50" t="s">
        <v>35</v>
      </c>
      <c r="B39" s="199" t="s">
        <v>246</v>
      </c>
      <c r="C39" s="52"/>
      <c r="D39" s="52">
        <f t="shared" si="13"/>
        <v>6.43</v>
      </c>
      <c r="E39" s="52">
        <f t="shared" si="14"/>
        <v>6.3638010199999995</v>
      </c>
      <c r="F39" s="52"/>
      <c r="G39" s="53">
        <v>0.05868383</v>
      </c>
      <c r="H39" s="52">
        <v>0.643</v>
      </c>
      <c r="I39" s="52"/>
      <c r="J39" s="52">
        <v>2.8935</v>
      </c>
      <c r="K39" s="53">
        <f>(234.73534+4292.83785)/1000</f>
        <v>4.52757319</v>
      </c>
      <c r="L39" s="52">
        <v>2.8935</v>
      </c>
      <c r="M39" s="52">
        <v>1.7775439999999998</v>
      </c>
      <c r="N39" s="53">
        <f t="shared" si="15"/>
        <v>0.29341917</v>
      </c>
      <c r="O39" s="53">
        <v>0.29341917</v>
      </c>
      <c r="P39" s="53">
        <f t="shared" si="16"/>
        <v>0</v>
      </c>
      <c r="Q39" s="54"/>
      <c r="R39" s="53">
        <v>0</v>
      </c>
      <c r="S39" s="213">
        <f t="shared" si="2"/>
        <v>0</v>
      </c>
      <c r="T39" s="54"/>
      <c r="U39" s="54"/>
      <c r="V39" s="54"/>
      <c r="W39" s="54" t="s">
        <v>27</v>
      </c>
      <c r="X39" s="48">
        <f>'[1]ИФ-4.3.'!$I$44+'[1]ИФ-4.3.'!$I$19</f>
        <v>1442.6056499999997</v>
      </c>
      <c r="Y39" s="55">
        <f t="shared" si="17"/>
        <v>1.4426056499999997</v>
      </c>
      <c r="Z39" s="48">
        <v>1.44260565</v>
      </c>
      <c r="AA39" s="48">
        <v>0</v>
      </c>
      <c r="AB39" s="48">
        <v>0.05240799</v>
      </c>
      <c r="AC39" s="48">
        <v>0.75624148</v>
      </c>
      <c r="AD39" s="48">
        <v>0.63395618</v>
      </c>
      <c r="AE39" s="47"/>
      <c r="AF39" s="47"/>
      <c r="AG39" s="47"/>
    </row>
    <row r="40" spans="1:33" s="8" customFormat="1" ht="78.75" outlineLevel="1">
      <c r="A40" s="50" t="s">
        <v>36</v>
      </c>
      <c r="B40" s="199" t="s">
        <v>247</v>
      </c>
      <c r="C40" s="52"/>
      <c r="D40" s="52">
        <f t="shared" si="13"/>
        <v>9</v>
      </c>
      <c r="E40" s="52">
        <f t="shared" si="14"/>
        <v>8.75700029</v>
      </c>
      <c r="F40" s="52"/>
      <c r="G40" s="53">
        <v>0.11778989</v>
      </c>
      <c r="H40" s="52">
        <v>0.9</v>
      </c>
      <c r="I40" s="52"/>
      <c r="J40" s="52">
        <v>4.05</v>
      </c>
      <c r="K40" s="53">
        <f>(471.15954+4205.20848)/1000</f>
        <v>4.67636802</v>
      </c>
      <c r="L40" s="52">
        <v>4.05</v>
      </c>
      <c r="M40" s="52">
        <v>3.96284238</v>
      </c>
      <c r="N40" s="53">
        <f t="shared" si="15"/>
        <v>0.58894943</v>
      </c>
      <c r="O40" s="53">
        <v>0.58894943</v>
      </c>
      <c r="P40" s="53">
        <f t="shared" si="16"/>
        <v>0</v>
      </c>
      <c r="Q40" s="54"/>
      <c r="R40" s="53">
        <v>0</v>
      </c>
      <c r="S40" s="213">
        <f t="shared" si="2"/>
        <v>0</v>
      </c>
      <c r="T40" s="54"/>
      <c r="U40" s="54"/>
      <c r="V40" s="54"/>
      <c r="W40" s="54" t="s">
        <v>27</v>
      </c>
      <c r="X40" s="48">
        <f>'[1]ИФ-4.3.'!$I$21+'[1]ИФ-4.3.'!$I$46</f>
        <v>1300.09941</v>
      </c>
      <c r="Y40" s="55">
        <f t="shared" si="17"/>
        <v>1.30009941</v>
      </c>
      <c r="Z40" s="48">
        <v>1.30009941</v>
      </c>
      <c r="AA40" s="48">
        <v>0</v>
      </c>
      <c r="AB40" s="48">
        <v>0.05240799</v>
      </c>
      <c r="AC40" s="48">
        <v>0.6849883600000001</v>
      </c>
      <c r="AD40" s="48">
        <v>0.56270306</v>
      </c>
      <c r="AE40" s="47"/>
      <c r="AF40" s="47"/>
      <c r="AG40" s="47"/>
    </row>
    <row r="41" spans="1:33" s="8" customFormat="1" ht="56.25" outlineLevel="1">
      <c r="A41" s="50" t="s">
        <v>37</v>
      </c>
      <c r="B41" s="199" t="s">
        <v>248</v>
      </c>
      <c r="C41" s="52"/>
      <c r="D41" s="52">
        <f t="shared" si="13"/>
        <v>0</v>
      </c>
      <c r="E41" s="52">
        <f t="shared" si="14"/>
        <v>0</v>
      </c>
      <c r="F41" s="52"/>
      <c r="G41" s="53">
        <v>0</v>
      </c>
      <c r="H41" s="52">
        <v>0</v>
      </c>
      <c r="I41" s="52"/>
      <c r="J41" s="52">
        <v>0</v>
      </c>
      <c r="K41" s="53"/>
      <c r="L41" s="52">
        <v>0</v>
      </c>
      <c r="M41" s="52"/>
      <c r="N41" s="53">
        <f t="shared" si="15"/>
        <v>0</v>
      </c>
      <c r="O41" s="53"/>
      <c r="P41" s="53">
        <f t="shared" si="16"/>
        <v>0</v>
      </c>
      <c r="Q41" s="54"/>
      <c r="R41" s="53">
        <v>0</v>
      </c>
      <c r="S41" s="213">
        <f t="shared" si="2"/>
        <v>0</v>
      </c>
      <c r="T41" s="54"/>
      <c r="U41" s="54"/>
      <c r="V41" s="54"/>
      <c r="W41" s="54" t="s">
        <v>27</v>
      </c>
      <c r="X41" s="48">
        <f>'[1]ИФ-4.3.'!$I$47+'[1]ИФ-4.3.'!$I$22</f>
        <v>2293.6046499999998</v>
      </c>
      <c r="Y41" s="55">
        <f t="shared" si="17"/>
        <v>2.29360465</v>
      </c>
      <c r="Z41" s="48">
        <v>2.29360465</v>
      </c>
      <c r="AA41" s="48">
        <v>0</v>
      </c>
      <c r="AB41" s="48">
        <v>0.06420029</v>
      </c>
      <c r="AC41" s="48">
        <v>1.18960252</v>
      </c>
      <c r="AD41" s="48">
        <v>1.03980184</v>
      </c>
      <c r="AE41" s="47"/>
      <c r="AF41" s="47"/>
      <c r="AG41" s="47"/>
    </row>
    <row r="42" spans="1:33" s="8" customFormat="1" ht="56.25" outlineLevel="1">
      <c r="A42" s="50" t="s">
        <v>38</v>
      </c>
      <c r="B42" s="199" t="s">
        <v>249</v>
      </c>
      <c r="C42" s="52"/>
      <c r="D42" s="52">
        <f t="shared" si="13"/>
        <v>2.8499999999999996</v>
      </c>
      <c r="E42" s="52">
        <f t="shared" si="14"/>
        <v>2.6816576000000003</v>
      </c>
      <c r="F42" s="52"/>
      <c r="G42" s="53">
        <v>0</v>
      </c>
      <c r="H42" s="52">
        <v>0.28500000000000003</v>
      </c>
      <c r="I42" s="52"/>
      <c r="J42" s="52">
        <v>1.2825</v>
      </c>
      <c r="K42" s="53">
        <v>1.42566379</v>
      </c>
      <c r="L42" s="52">
        <v>1.2825</v>
      </c>
      <c r="M42" s="52">
        <v>1.25599381</v>
      </c>
      <c r="N42" s="53">
        <f t="shared" si="15"/>
        <v>2.6816576000000003</v>
      </c>
      <c r="O42" s="53">
        <v>2.6816576000000003</v>
      </c>
      <c r="P42" s="53">
        <f t="shared" si="16"/>
        <v>2.6816576000000003</v>
      </c>
      <c r="Q42" s="52">
        <v>2.6816576000000003</v>
      </c>
      <c r="R42" s="53">
        <v>0</v>
      </c>
      <c r="S42" s="213">
        <f t="shared" si="2"/>
        <v>0</v>
      </c>
      <c r="T42" s="54"/>
      <c r="U42" s="54"/>
      <c r="V42" s="54"/>
      <c r="W42" s="54" t="s">
        <v>27</v>
      </c>
      <c r="X42" s="48">
        <f>'[1]ИФ-4.3.'!$I$23+'[1]ИФ-4.3.'!$I$48</f>
        <v>1322.6947200000002</v>
      </c>
      <c r="Y42" s="55">
        <f t="shared" si="17"/>
        <v>1.32269472</v>
      </c>
      <c r="Z42" s="48">
        <v>1.32269472</v>
      </c>
      <c r="AA42" s="48">
        <v>0</v>
      </c>
      <c r="AB42" s="48">
        <v>0.017866970000000003</v>
      </c>
      <c r="AC42" s="48">
        <v>0.67325868</v>
      </c>
      <c r="AD42" s="48">
        <v>0.6315690700000001</v>
      </c>
      <c r="AE42" s="47"/>
      <c r="AF42" s="47"/>
      <c r="AG42" s="47"/>
    </row>
    <row r="43" spans="1:33" s="8" customFormat="1" ht="67.5" outlineLevel="1">
      <c r="A43" s="50" t="s">
        <v>39</v>
      </c>
      <c r="B43" s="199" t="s">
        <v>250</v>
      </c>
      <c r="C43" s="52"/>
      <c r="D43" s="52">
        <f>F43+H43+J43+L43</f>
        <v>3.46</v>
      </c>
      <c r="E43" s="52">
        <f t="shared" si="14"/>
        <v>3.2486438300000002</v>
      </c>
      <c r="F43" s="52"/>
      <c r="G43" s="53">
        <v>0</v>
      </c>
      <c r="H43" s="52">
        <v>0.34600000000000003</v>
      </c>
      <c r="I43" s="52"/>
      <c r="J43" s="52">
        <v>1.557</v>
      </c>
      <c r="K43" s="53">
        <v>1.7314789000000002</v>
      </c>
      <c r="L43" s="52">
        <v>1.557</v>
      </c>
      <c r="M43" s="52">
        <v>1.51716493</v>
      </c>
      <c r="N43" s="53">
        <f t="shared" si="15"/>
        <v>0.12858628</v>
      </c>
      <c r="O43" s="53">
        <v>0.12858628</v>
      </c>
      <c r="P43" s="53">
        <f t="shared" si="16"/>
        <v>0</v>
      </c>
      <c r="Q43" s="54"/>
      <c r="R43" s="53">
        <v>0</v>
      </c>
      <c r="S43" s="213">
        <f t="shared" si="2"/>
        <v>0</v>
      </c>
      <c r="T43" s="54"/>
      <c r="U43" s="54"/>
      <c r="V43" s="54"/>
      <c r="W43" s="54" t="s">
        <v>27</v>
      </c>
      <c r="X43" s="48">
        <f>'[1]ИФ-4.3.'!$I$49+'[1]ИФ-4.3.'!$I$24</f>
        <v>2839.5958100000003</v>
      </c>
      <c r="Y43" s="55">
        <f t="shared" si="17"/>
        <v>2.83959581</v>
      </c>
      <c r="Z43" s="48">
        <v>2.8395958100000005</v>
      </c>
      <c r="AA43" s="48">
        <v>0</v>
      </c>
      <c r="AB43" s="48">
        <v>0.08152277000000001</v>
      </c>
      <c r="AC43" s="48">
        <v>1.4741464200000003</v>
      </c>
      <c r="AD43" s="48">
        <v>1.28392662</v>
      </c>
      <c r="AE43" s="47"/>
      <c r="AF43" s="47"/>
      <c r="AG43" s="47"/>
    </row>
    <row r="44" spans="1:33" s="8" customFormat="1" ht="67.5" outlineLevel="1">
      <c r="A44" s="50" t="s">
        <v>298</v>
      </c>
      <c r="B44" s="20" t="s">
        <v>299</v>
      </c>
      <c r="C44" s="52"/>
      <c r="D44" s="52">
        <f>F44+H44+J44+L44</f>
        <v>1.6400000000000001</v>
      </c>
      <c r="E44" s="52">
        <f t="shared" si="14"/>
        <v>1.48634502</v>
      </c>
      <c r="F44" s="52"/>
      <c r="G44" s="53">
        <v>0.02571726</v>
      </c>
      <c r="H44" s="52">
        <v>0.164</v>
      </c>
      <c r="I44" s="52"/>
      <c r="J44" s="52">
        <v>0.738</v>
      </c>
      <c r="K44" s="53">
        <f>(102.86902+754.75632)/1000</f>
        <v>0.8576253399999999</v>
      </c>
      <c r="L44" s="52">
        <v>0.738</v>
      </c>
      <c r="M44" s="52">
        <v>0.60300242</v>
      </c>
      <c r="N44" s="53"/>
      <c r="O44" s="53"/>
      <c r="P44" s="53"/>
      <c r="Q44" s="54"/>
      <c r="R44" s="53">
        <v>0</v>
      </c>
      <c r="S44" s="213"/>
      <c r="T44" s="54"/>
      <c r="U44" s="54"/>
      <c r="V44" s="54"/>
      <c r="W44" s="54"/>
      <c r="X44" s="48"/>
      <c r="Y44" s="55"/>
      <c r="Z44" s="48"/>
      <c r="AA44" s="48"/>
      <c r="AB44" s="48"/>
      <c r="AC44" s="48"/>
      <c r="AD44" s="48"/>
      <c r="AE44" s="47"/>
      <c r="AF44" s="47"/>
      <c r="AG44" s="47"/>
    </row>
    <row r="45" spans="1:33" s="8" customFormat="1" ht="33.75" outlineLevel="1">
      <c r="A45" s="50" t="s">
        <v>40</v>
      </c>
      <c r="B45" s="199" t="s">
        <v>251</v>
      </c>
      <c r="C45" s="52"/>
      <c r="D45" s="52">
        <f t="shared" si="13"/>
        <v>0.16000000000000003</v>
      </c>
      <c r="E45" s="52">
        <f t="shared" si="14"/>
        <v>0.15698233</v>
      </c>
      <c r="F45" s="52"/>
      <c r="G45" s="53">
        <v>0.03139647</v>
      </c>
      <c r="H45" s="52">
        <v>0.016</v>
      </c>
      <c r="I45" s="52"/>
      <c r="J45" s="52">
        <v>0.07200000000000001</v>
      </c>
      <c r="K45" s="53">
        <v>0.12558586</v>
      </c>
      <c r="L45" s="52">
        <v>0.07200000000000001</v>
      </c>
      <c r="M45" s="52"/>
      <c r="N45" s="53">
        <f t="shared" si="15"/>
        <v>0.15698233</v>
      </c>
      <c r="O45" s="53">
        <v>0.15698233</v>
      </c>
      <c r="P45" s="53">
        <f t="shared" si="16"/>
        <v>0</v>
      </c>
      <c r="Q45" s="54"/>
      <c r="R45" s="53">
        <v>0</v>
      </c>
      <c r="S45" s="213">
        <f>U45+V45</f>
        <v>0</v>
      </c>
      <c r="T45" s="54"/>
      <c r="U45" s="54"/>
      <c r="V45" s="54"/>
      <c r="W45" s="54" t="s">
        <v>27</v>
      </c>
      <c r="X45" s="48">
        <f>'[1]ИФ-4.3.'!$I$26+'[1]ИФ-4.3.'!$I$51</f>
        <v>1444.9598</v>
      </c>
      <c r="Y45" s="55">
        <f t="shared" si="17"/>
        <v>1.4449598000000001</v>
      </c>
      <c r="Z45" s="48">
        <v>1.4449598000000001</v>
      </c>
      <c r="AA45" s="48">
        <v>0</v>
      </c>
      <c r="AB45" s="48">
        <v>0.02603394</v>
      </c>
      <c r="AC45" s="48">
        <v>0.73983586</v>
      </c>
      <c r="AD45" s="48">
        <v>0.6790900000000001</v>
      </c>
      <c r="AE45" s="47"/>
      <c r="AF45" s="47"/>
      <c r="AG45" s="47"/>
    </row>
    <row r="46" spans="1:33" s="8" customFormat="1" ht="67.5" outlineLevel="1">
      <c r="A46" s="50" t="s">
        <v>52</v>
      </c>
      <c r="B46" s="199" t="s">
        <v>252</v>
      </c>
      <c r="C46" s="52"/>
      <c r="D46" s="52">
        <f t="shared" si="13"/>
        <v>4.57</v>
      </c>
      <c r="E46" s="52">
        <f t="shared" si="14"/>
        <v>4.3267237</v>
      </c>
      <c r="F46" s="52"/>
      <c r="G46" s="53">
        <v>0</v>
      </c>
      <c r="H46" s="52">
        <v>0.4570000000000001</v>
      </c>
      <c r="I46" s="52"/>
      <c r="J46" s="52">
        <v>2.0565</v>
      </c>
      <c r="K46" s="53">
        <v>2.28523756</v>
      </c>
      <c r="L46" s="52">
        <v>2.0565</v>
      </c>
      <c r="M46" s="52">
        <v>2.0414861399999995</v>
      </c>
      <c r="N46" s="53">
        <f>O46</f>
        <v>0</v>
      </c>
      <c r="O46" s="53"/>
      <c r="P46" s="53">
        <f t="shared" si="16"/>
        <v>0</v>
      </c>
      <c r="Q46" s="54"/>
      <c r="R46" s="53">
        <v>0</v>
      </c>
      <c r="S46" s="213">
        <f>U46+V46</f>
        <v>0</v>
      </c>
      <c r="T46" s="54"/>
      <c r="U46" s="54"/>
      <c r="V46" s="54"/>
      <c r="W46" s="54" t="s">
        <v>27</v>
      </c>
      <c r="X46" s="48">
        <f>'[1]ИФ-4.3.'!$I$54+'[1]ИФ-4.3.'!$I$29</f>
        <v>2958.64923</v>
      </c>
      <c r="Y46" s="55">
        <f t="shared" si="17"/>
        <v>2.95864923</v>
      </c>
      <c r="Z46" s="48">
        <v>2.9586492300000002</v>
      </c>
      <c r="AA46" s="48">
        <v>0</v>
      </c>
      <c r="AB46" s="48">
        <v>0.10624526000000001</v>
      </c>
      <c r="AC46" s="48">
        <v>1.5501547900000001</v>
      </c>
      <c r="AD46" s="48">
        <v>1.30224918</v>
      </c>
      <c r="AE46" s="47"/>
      <c r="AF46" s="47"/>
      <c r="AG46" s="47"/>
    </row>
    <row r="47" spans="1:33" s="8" customFormat="1" ht="67.5" outlineLevel="1">
      <c r="A47" s="50" t="s">
        <v>53</v>
      </c>
      <c r="B47" s="199" t="s">
        <v>253</v>
      </c>
      <c r="C47" s="52"/>
      <c r="D47" s="52">
        <f t="shared" si="13"/>
        <v>4.29</v>
      </c>
      <c r="E47" s="52">
        <f t="shared" si="14"/>
        <v>4.17749278</v>
      </c>
      <c r="F47" s="52"/>
      <c r="G47" s="53">
        <v>0.03623375</v>
      </c>
      <c r="H47" s="52">
        <v>0.42900000000000005</v>
      </c>
      <c r="I47" s="52"/>
      <c r="J47" s="52">
        <v>1.9305</v>
      </c>
      <c r="K47" s="53">
        <f>(144.93498+2056.07464)/1000</f>
        <v>2.2010096199999998</v>
      </c>
      <c r="L47" s="52">
        <v>1.9305</v>
      </c>
      <c r="M47" s="52">
        <v>1.9402494100000003</v>
      </c>
      <c r="N47" s="53">
        <f>O47</f>
        <v>0.18116873</v>
      </c>
      <c r="O47" s="53">
        <v>0.18116873</v>
      </c>
      <c r="P47" s="53">
        <f t="shared" si="16"/>
        <v>0</v>
      </c>
      <c r="Q47" s="54"/>
      <c r="R47" s="53">
        <v>0</v>
      </c>
      <c r="S47" s="213">
        <f>U47+V47</f>
        <v>0</v>
      </c>
      <c r="T47" s="54"/>
      <c r="U47" s="54"/>
      <c r="V47" s="54"/>
      <c r="W47" s="54" t="s">
        <v>27</v>
      </c>
      <c r="X47" s="48"/>
      <c r="Y47" s="55"/>
      <c r="Z47" s="48"/>
      <c r="AA47" s="48"/>
      <c r="AB47" s="48"/>
      <c r="AC47" s="48"/>
      <c r="AD47" s="48"/>
      <c r="AE47" s="47"/>
      <c r="AF47" s="47"/>
      <c r="AG47" s="47"/>
    </row>
    <row r="48" spans="1:33" s="8" customFormat="1" ht="45" outlineLevel="1">
      <c r="A48" s="50" t="s">
        <v>124</v>
      </c>
      <c r="B48" s="199" t="s">
        <v>254</v>
      </c>
      <c r="C48" s="52"/>
      <c r="D48" s="52">
        <f t="shared" si="13"/>
        <v>2.89</v>
      </c>
      <c r="E48" s="52">
        <f t="shared" si="14"/>
        <v>2.8212990399999995</v>
      </c>
      <c r="F48" s="52"/>
      <c r="G48" s="53">
        <v>0.08314606999999999</v>
      </c>
      <c r="H48" s="52">
        <v>0.28900000000000003</v>
      </c>
      <c r="I48" s="52"/>
      <c r="J48" s="52">
        <v>1.3005</v>
      </c>
      <c r="K48" s="53">
        <f>(332.58427+1236.09576)/1000</f>
        <v>1.56868003</v>
      </c>
      <c r="L48" s="52">
        <v>1.3005</v>
      </c>
      <c r="M48" s="52">
        <v>1.16947294</v>
      </c>
      <c r="N48" s="53">
        <f>O48</f>
        <v>0.41573034000000003</v>
      </c>
      <c r="O48" s="53">
        <v>0.41573034000000003</v>
      </c>
      <c r="P48" s="53">
        <f t="shared" si="16"/>
        <v>0</v>
      </c>
      <c r="Q48" s="54"/>
      <c r="R48" s="53">
        <v>0</v>
      </c>
      <c r="S48" s="213">
        <f>U48+V48</f>
        <v>0</v>
      </c>
      <c r="T48" s="54"/>
      <c r="U48" s="54"/>
      <c r="V48" s="54"/>
      <c r="W48" s="54" t="s">
        <v>27</v>
      </c>
      <c r="X48" s="48"/>
      <c r="Y48" s="55"/>
      <c r="Z48" s="48"/>
      <c r="AA48" s="48"/>
      <c r="AB48" s="48"/>
      <c r="AC48" s="48"/>
      <c r="AD48" s="48"/>
      <c r="AE48" s="47"/>
      <c r="AF48" s="47"/>
      <c r="AG48" s="47"/>
    </row>
    <row r="49" spans="1:33" s="8" customFormat="1" ht="67.5" outlineLevel="1">
      <c r="A49" s="50" t="s">
        <v>292</v>
      </c>
      <c r="B49" s="199" t="s">
        <v>293</v>
      </c>
      <c r="C49" s="52"/>
      <c r="D49" s="52">
        <f>F49+H49+J49+L49</f>
        <v>0</v>
      </c>
      <c r="E49" s="52">
        <f>G49+I49+K49+M49</f>
        <v>0.9256313599999999</v>
      </c>
      <c r="F49" s="52">
        <v>0</v>
      </c>
      <c r="G49" s="53">
        <v>0.00821517</v>
      </c>
      <c r="H49" s="52">
        <v>0</v>
      </c>
      <c r="I49" s="52">
        <v>0.27209071</v>
      </c>
      <c r="J49" s="52">
        <v>0</v>
      </c>
      <c r="K49" s="53">
        <v>0.22701387</v>
      </c>
      <c r="L49" s="52">
        <v>0</v>
      </c>
      <c r="M49" s="52">
        <v>0.41831161</v>
      </c>
      <c r="N49" s="53">
        <f t="shared" si="15"/>
        <v>1.09824067</v>
      </c>
      <c r="O49" s="53">
        <v>1.09824067</v>
      </c>
      <c r="P49" s="53">
        <f t="shared" si="16"/>
        <v>0</v>
      </c>
      <c r="Q49" s="54"/>
      <c r="R49" s="53">
        <v>0</v>
      </c>
      <c r="S49" s="213"/>
      <c r="T49" s="54"/>
      <c r="U49" s="54"/>
      <c r="V49" s="54"/>
      <c r="W49" s="54"/>
      <c r="X49" s="48"/>
      <c r="Y49" s="55"/>
      <c r="Z49" s="48"/>
      <c r="AA49" s="48"/>
      <c r="AB49" s="48"/>
      <c r="AC49" s="48"/>
      <c r="AD49" s="48"/>
      <c r="AE49" s="47"/>
      <c r="AF49" s="47"/>
      <c r="AG49" s="47"/>
    </row>
    <row r="50" spans="1:33" s="8" customFormat="1" ht="11.25">
      <c r="A50" s="43" t="s">
        <v>54</v>
      </c>
      <c r="B50" s="58" t="s">
        <v>55</v>
      </c>
      <c r="C50" s="44">
        <f>SUM(C51:C57)</f>
        <v>0</v>
      </c>
      <c r="D50" s="44">
        <f aca="true" t="shared" si="18" ref="D50:R50">SUM(D51:D57)</f>
        <v>6.4369000000000005</v>
      </c>
      <c r="E50" s="44">
        <f t="shared" si="18"/>
        <v>6.4861212</v>
      </c>
      <c r="F50" s="44">
        <f t="shared" si="18"/>
        <v>0</v>
      </c>
      <c r="G50" s="44">
        <f t="shared" si="18"/>
        <v>0</v>
      </c>
      <c r="H50" s="44">
        <f t="shared" si="18"/>
        <v>6.4369000000000005</v>
      </c>
      <c r="I50" s="44">
        <f t="shared" si="18"/>
        <v>5.6922999999999995</v>
      </c>
      <c r="J50" s="44">
        <f t="shared" si="18"/>
        <v>0</v>
      </c>
      <c r="K50" s="44">
        <f t="shared" si="18"/>
        <v>0</v>
      </c>
      <c r="L50" s="44">
        <f t="shared" si="18"/>
        <v>0</v>
      </c>
      <c r="M50" s="44">
        <f t="shared" si="18"/>
        <v>0.7938212000000001</v>
      </c>
      <c r="N50" s="44">
        <f t="shared" si="18"/>
        <v>6.4861212</v>
      </c>
      <c r="O50" s="44">
        <f t="shared" si="18"/>
        <v>6.4861212</v>
      </c>
      <c r="P50" s="44">
        <f t="shared" si="18"/>
        <v>0</v>
      </c>
      <c r="Q50" s="44">
        <f t="shared" si="18"/>
        <v>0</v>
      </c>
      <c r="R50" s="44">
        <f t="shared" si="18"/>
        <v>0</v>
      </c>
      <c r="S50" s="44">
        <f t="shared" si="2"/>
        <v>0</v>
      </c>
      <c r="T50" s="213"/>
      <c r="U50" s="213"/>
      <c r="V50" s="213"/>
      <c r="W50" s="213"/>
      <c r="X50" s="47"/>
      <c r="Y50" s="47"/>
      <c r="Z50" s="48"/>
      <c r="AA50" s="48"/>
      <c r="AB50" s="48"/>
      <c r="AC50" s="48"/>
      <c r="AD50" s="48"/>
      <c r="AE50" s="47"/>
      <c r="AF50" s="47"/>
      <c r="AG50" s="47"/>
    </row>
    <row r="51" spans="1:33" s="8" customFormat="1" ht="33.75" outlineLevel="1">
      <c r="A51" s="50" t="s">
        <v>28</v>
      </c>
      <c r="B51" s="20" t="s">
        <v>255</v>
      </c>
      <c r="C51" s="52"/>
      <c r="D51" s="52">
        <f>F51+H51+J51+L51</f>
        <v>1.062</v>
      </c>
      <c r="E51" s="52">
        <f>G51+I51+K51+M51</f>
        <v>1.0648</v>
      </c>
      <c r="F51" s="52"/>
      <c r="G51" s="52"/>
      <c r="H51" s="52">
        <v>1.062</v>
      </c>
      <c r="I51" s="53">
        <v>1.0648</v>
      </c>
      <c r="J51" s="52"/>
      <c r="K51" s="52"/>
      <c r="L51" s="52"/>
      <c r="M51" s="52"/>
      <c r="N51" s="53">
        <f>O51</f>
        <v>1.0648</v>
      </c>
      <c r="O51" s="53">
        <v>1.0648</v>
      </c>
      <c r="P51" s="53"/>
      <c r="Q51" s="53"/>
      <c r="R51" s="54"/>
      <c r="S51" s="213">
        <f t="shared" si="2"/>
        <v>0</v>
      </c>
      <c r="T51" s="54"/>
      <c r="U51" s="54"/>
      <c r="V51" s="54"/>
      <c r="W51" s="54"/>
      <c r="X51" s="47"/>
      <c r="Y51" s="47"/>
      <c r="Z51" s="48"/>
      <c r="AA51" s="48"/>
      <c r="AB51" s="48"/>
      <c r="AC51" s="48"/>
      <c r="AD51" s="48"/>
      <c r="AE51" s="47"/>
      <c r="AF51" s="47"/>
      <c r="AG51" s="47"/>
    </row>
    <row r="52" spans="1:33" s="8" customFormat="1" ht="33.75" outlineLevel="1">
      <c r="A52" s="50" t="s">
        <v>32</v>
      </c>
      <c r="B52" s="20" t="s">
        <v>256</v>
      </c>
      <c r="C52" s="52"/>
      <c r="D52" s="52">
        <f>F52+H52+J52+L52</f>
        <v>0.531</v>
      </c>
      <c r="E52" s="52">
        <f>G52+I52+K52+M52</f>
        <v>0.5324</v>
      </c>
      <c r="F52" s="52"/>
      <c r="G52" s="52"/>
      <c r="H52" s="52">
        <v>0.531</v>
      </c>
      <c r="I52" s="53">
        <v>0.5324</v>
      </c>
      <c r="J52" s="52"/>
      <c r="K52" s="52"/>
      <c r="L52" s="52"/>
      <c r="M52" s="52"/>
      <c r="N52" s="53">
        <f aca="true" t="shared" si="19" ref="N52:N57">O52</f>
        <v>0.5324</v>
      </c>
      <c r="O52" s="53">
        <v>0.5324</v>
      </c>
      <c r="P52" s="53"/>
      <c r="Q52" s="53"/>
      <c r="R52" s="54"/>
      <c r="S52" s="213">
        <f t="shared" si="2"/>
        <v>0</v>
      </c>
      <c r="T52" s="54"/>
      <c r="U52" s="54"/>
      <c r="V52" s="54"/>
      <c r="W52" s="54"/>
      <c r="X52" s="47"/>
      <c r="Y52" s="47"/>
      <c r="Z52" s="48"/>
      <c r="AA52" s="48"/>
      <c r="AB52" s="48"/>
      <c r="AC52" s="48"/>
      <c r="AD52" s="48"/>
      <c r="AE52" s="47"/>
      <c r="AF52" s="47"/>
      <c r="AG52" s="47"/>
    </row>
    <row r="53" spans="1:33" s="8" customFormat="1" ht="22.5" outlineLevel="1">
      <c r="A53" s="50" t="s">
        <v>33</v>
      </c>
      <c r="B53" s="20" t="s">
        <v>257</v>
      </c>
      <c r="C53" s="52"/>
      <c r="D53" s="52">
        <f>F53+H53+J53+L53</f>
        <v>0.8555</v>
      </c>
      <c r="E53" s="52">
        <f>G53+I53+K53+M53</f>
        <v>0.8051</v>
      </c>
      <c r="F53" s="52"/>
      <c r="G53" s="52"/>
      <c r="H53" s="52">
        <v>0.8555</v>
      </c>
      <c r="I53" s="53">
        <v>0.8051</v>
      </c>
      <c r="J53" s="52"/>
      <c r="K53" s="52"/>
      <c r="L53" s="52"/>
      <c r="M53" s="52"/>
      <c r="N53" s="53">
        <f t="shared" si="19"/>
        <v>0.8051</v>
      </c>
      <c r="O53" s="53">
        <v>0.8051</v>
      </c>
      <c r="P53" s="53"/>
      <c r="Q53" s="53"/>
      <c r="R53" s="54"/>
      <c r="S53" s="213">
        <f t="shared" si="2"/>
        <v>0</v>
      </c>
      <c r="T53" s="54"/>
      <c r="U53" s="54"/>
      <c r="V53" s="54"/>
      <c r="W53" s="54"/>
      <c r="X53" s="47"/>
      <c r="Y53" s="47"/>
      <c r="Z53" s="48"/>
      <c r="AA53" s="48"/>
      <c r="AB53" s="48"/>
      <c r="AC53" s="48"/>
      <c r="AD53" s="48"/>
      <c r="AE53" s="47"/>
      <c r="AF53" s="47"/>
      <c r="AG53" s="47"/>
    </row>
    <row r="54" spans="1:33" s="8" customFormat="1" ht="33.75" outlineLevel="1">
      <c r="A54" s="50" t="s">
        <v>34</v>
      </c>
      <c r="B54" s="20" t="s">
        <v>258</v>
      </c>
      <c r="C54" s="52"/>
      <c r="D54" s="52">
        <f>F54+H54+J54+L54</f>
        <v>0.48969999999999997</v>
      </c>
      <c r="E54" s="52">
        <f>G54+I54+K54+M54</f>
        <v>0.5538212000000001</v>
      </c>
      <c r="F54" s="52"/>
      <c r="G54" s="52"/>
      <c r="H54" s="52">
        <v>0.48969999999999997</v>
      </c>
      <c r="I54" s="52"/>
      <c r="J54" s="52"/>
      <c r="K54" s="52"/>
      <c r="L54" s="52"/>
      <c r="M54" s="52">
        <v>0.5538212000000001</v>
      </c>
      <c r="N54" s="53">
        <f t="shared" si="19"/>
        <v>0.5538212000000001</v>
      </c>
      <c r="O54" s="52">
        <v>0.5538212000000001</v>
      </c>
      <c r="P54" s="53"/>
      <c r="Q54" s="52"/>
      <c r="R54" s="54"/>
      <c r="S54" s="213">
        <f t="shared" si="2"/>
        <v>0</v>
      </c>
      <c r="T54" s="54"/>
      <c r="U54" s="54"/>
      <c r="V54" s="54"/>
      <c r="W54" s="54"/>
      <c r="X54" s="47"/>
      <c r="Y54" s="47"/>
      <c r="Z54" s="48"/>
      <c r="AA54" s="48"/>
      <c r="AB54" s="48"/>
      <c r="AC54" s="48"/>
      <c r="AD54" s="48"/>
      <c r="AE54" s="47"/>
      <c r="AF54" s="47"/>
      <c r="AG54" s="47"/>
    </row>
    <row r="55" spans="1:33" s="8" customFormat="1" ht="33.75" outlineLevel="1">
      <c r="A55" s="50" t="s">
        <v>35</v>
      </c>
      <c r="B55" s="20" t="s">
        <v>259</v>
      </c>
      <c r="C55" s="52"/>
      <c r="D55" s="52">
        <f>F55+H55+J55+L55</f>
        <v>3.2567999999999997</v>
      </c>
      <c r="E55" s="52">
        <f>G55+I55+K55+M55</f>
        <v>3.29</v>
      </c>
      <c r="F55" s="52"/>
      <c r="G55" s="52"/>
      <c r="H55" s="52">
        <v>3.2567999999999997</v>
      </c>
      <c r="I55" s="52">
        <v>3.29</v>
      </c>
      <c r="J55" s="52"/>
      <c r="K55" s="52"/>
      <c r="L55" s="52"/>
      <c r="M55" s="52"/>
      <c r="N55" s="53">
        <f t="shared" si="19"/>
        <v>3.29</v>
      </c>
      <c r="O55" s="52">
        <v>3.29</v>
      </c>
      <c r="P55" s="53"/>
      <c r="Q55" s="52"/>
      <c r="R55" s="54"/>
      <c r="S55" s="213">
        <f t="shared" si="2"/>
        <v>0</v>
      </c>
      <c r="T55" s="54"/>
      <c r="U55" s="54"/>
      <c r="V55" s="54"/>
      <c r="W55" s="54"/>
      <c r="X55" s="47"/>
      <c r="Y55" s="47"/>
      <c r="Z55" s="48"/>
      <c r="AA55" s="48"/>
      <c r="AB55" s="48"/>
      <c r="AC55" s="48"/>
      <c r="AD55" s="48"/>
      <c r="AE55" s="47"/>
      <c r="AF55" s="47"/>
      <c r="AG55" s="47"/>
    </row>
    <row r="56" spans="1:33" s="8" customFormat="1" ht="33.75" outlineLevel="1">
      <c r="A56" s="50" t="s">
        <v>36</v>
      </c>
      <c r="B56" s="20" t="s">
        <v>260</v>
      </c>
      <c r="C56" s="52"/>
      <c r="D56" s="52">
        <f>F56+H56+J56+L56</f>
        <v>0.24189999999999998</v>
      </c>
      <c r="E56" s="52">
        <f>G56+I56+K56+M56</f>
        <v>0.24</v>
      </c>
      <c r="F56" s="52"/>
      <c r="G56" s="52"/>
      <c r="H56" s="52">
        <v>0.24189999999999998</v>
      </c>
      <c r="I56" s="52"/>
      <c r="J56" s="52"/>
      <c r="K56" s="52"/>
      <c r="L56" s="52"/>
      <c r="M56" s="52">
        <v>0.24</v>
      </c>
      <c r="N56" s="53">
        <f t="shared" si="19"/>
        <v>0.24</v>
      </c>
      <c r="O56" s="52">
        <v>0.24</v>
      </c>
      <c r="P56" s="53"/>
      <c r="Q56" s="52"/>
      <c r="R56" s="54"/>
      <c r="S56" s="213">
        <f t="shared" si="2"/>
        <v>0</v>
      </c>
      <c r="T56" s="54"/>
      <c r="U56" s="54"/>
      <c r="V56" s="54"/>
      <c r="W56" s="54"/>
      <c r="X56" s="47"/>
      <c r="Y56" s="47"/>
      <c r="Z56" s="48"/>
      <c r="AA56" s="48"/>
      <c r="AB56" s="48"/>
      <c r="AC56" s="48"/>
      <c r="AD56" s="48"/>
      <c r="AE56" s="47"/>
      <c r="AF56" s="47"/>
      <c r="AG56" s="47"/>
    </row>
    <row r="57" spans="1:33" s="8" customFormat="1" ht="11.25" outlineLevel="1">
      <c r="A57" s="50" t="s">
        <v>47</v>
      </c>
      <c r="B57" s="5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>
        <f t="shared" si="19"/>
        <v>0</v>
      </c>
      <c r="O57" s="54"/>
      <c r="P57" s="53">
        <f>Q57</f>
        <v>0</v>
      </c>
      <c r="Q57" s="54"/>
      <c r="R57" s="54"/>
      <c r="S57" s="213">
        <f t="shared" si="2"/>
        <v>0</v>
      </c>
      <c r="T57" s="54"/>
      <c r="U57" s="54"/>
      <c r="V57" s="54"/>
      <c r="W57" s="54"/>
      <c r="X57" s="47"/>
      <c r="Y57" s="47"/>
      <c r="Z57" s="48"/>
      <c r="AA57" s="48"/>
      <c r="AB57" s="48"/>
      <c r="AC57" s="48"/>
      <c r="AD57" s="48"/>
      <c r="AE57" s="47"/>
      <c r="AF57" s="47"/>
      <c r="AG57" s="47"/>
    </row>
    <row r="58" spans="1:33" s="8" customFormat="1" ht="12.75" customHeight="1">
      <c r="A58" s="308" t="s">
        <v>56</v>
      </c>
      <c r="B58" s="309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213"/>
      <c r="O58" s="213"/>
      <c r="P58" s="213"/>
      <c r="Q58" s="213"/>
      <c r="R58" s="213"/>
      <c r="S58" s="213">
        <f t="shared" si="2"/>
        <v>0</v>
      </c>
      <c r="T58" s="213"/>
      <c r="U58" s="213"/>
      <c r="V58" s="213"/>
      <c r="W58" s="213"/>
      <c r="X58" s="47"/>
      <c r="Y58" s="47"/>
      <c r="Z58" s="48"/>
      <c r="AA58" s="48"/>
      <c r="AB58" s="48"/>
      <c r="AC58" s="48"/>
      <c r="AD58" s="48"/>
      <c r="AE58" s="47"/>
      <c r="AF58" s="47"/>
      <c r="AG58" s="47"/>
    </row>
    <row r="59" spans="1:33" s="8" customFormat="1" ht="30.75" customHeight="1">
      <c r="A59" s="43"/>
      <c r="B59" s="49" t="s">
        <v>57</v>
      </c>
      <c r="C59" s="44">
        <f>SUM(C60:C62)</f>
        <v>0</v>
      </c>
      <c r="D59" s="44">
        <f aca="true" t="shared" si="20" ref="D59:R59">SUM(D60:D62)</f>
        <v>0</v>
      </c>
      <c r="E59" s="44">
        <f t="shared" si="20"/>
        <v>0</v>
      </c>
      <c r="F59" s="44">
        <f t="shared" si="20"/>
        <v>0</v>
      </c>
      <c r="G59" s="44">
        <f t="shared" si="20"/>
        <v>0</v>
      </c>
      <c r="H59" s="44">
        <f t="shared" si="20"/>
        <v>0</v>
      </c>
      <c r="I59" s="44">
        <f t="shared" si="20"/>
        <v>0</v>
      </c>
      <c r="J59" s="44">
        <f t="shared" si="20"/>
        <v>0</v>
      </c>
      <c r="K59" s="44">
        <f t="shared" si="20"/>
        <v>0</v>
      </c>
      <c r="L59" s="44">
        <f t="shared" si="20"/>
        <v>0</v>
      </c>
      <c r="M59" s="44">
        <f t="shared" si="20"/>
        <v>0</v>
      </c>
      <c r="N59" s="44">
        <f t="shared" si="20"/>
        <v>0</v>
      </c>
      <c r="O59" s="44">
        <f t="shared" si="20"/>
        <v>0</v>
      </c>
      <c r="P59" s="44">
        <f t="shared" si="20"/>
        <v>0</v>
      </c>
      <c r="Q59" s="44">
        <f t="shared" si="20"/>
        <v>0</v>
      </c>
      <c r="R59" s="44">
        <f t="shared" si="20"/>
        <v>0</v>
      </c>
      <c r="S59" s="44">
        <f t="shared" si="2"/>
        <v>0</v>
      </c>
      <c r="T59" s="213"/>
      <c r="U59" s="213">
        <f>SUM(U60:U62)</f>
        <v>0</v>
      </c>
      <c r="V59" s="213">
        <f>SUM(V60:V62)</f>
        <v>0</v>
      </c>
      <c r="W59" s="213"/>
      <c r="X59" s="47"/>
      <c r="Y59" s="47"/>
      <c r="Z59" s="48"/>
      <c r="AA59" s="48"/>
      <c r="AB59" s="48"/>
      <c r="AC59" s="48"/>
      <c r="AD59" s="48"/>
      <c r="AE59" s="47"/>
      <c r="AF59" s="47"/>
      <c r="AG59" s="47"/>
    </row>
    <row r="60" spans="1:33" s="8" customFormat="1" ht="11.25" hidden="1" outlineLevel="1">
      <c r="A60" s="50" t="s">
        <v>28</v>
      </c>
      <c r="B60" s="57" t="s">
        <v>45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213">
        <f t="shared" si="2"/>
        <v>0</v>
      </c>
      <c r="T60" s="54"/>
      <c r="U60" s="54"/>
      <c r="V60" s="54"/>
      <c r="W60" s="54"/>
      <c r="X60" s="47"/>
      <c r="Y60" s="47"/>
      <c r="Z60" s="48"/>
      <c r="AA60" s="48"/>
      <c r="AB60" s="48"/>
      <c r="AC60" s="48"/>
      <c r="AD60" s="48"/>
      <c r="AE60" s="47"/>
      <c r="AF60" s="47"/>
      <c r="AG60" s="47"/>
    </row>
    <row r="61" spans="1:33" s="8" customFormat="1" ht="11.25" hidden="1" outlineLevel="1">
      <c r="A61" s="50" t="s">
        <v>32</v>
      </c>
      <c r="B61" s="57" t="s">
        <v>46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213">
        <f t="shared" si="2"/>
        <v>0</v>
      </c>
      <c r="T61" s="54"/>
      <c r="U61" s="54"/>
      <c r="V61" s="54"/>
      <c r="W61" s="54"/>
      <c r="X61" s="47"/>
      <c r="Y61" s="47"/>
      <c r="Z61" s="48"/>
      <c r="AA61" s="48"/>
      <c r="AB61" s="48"/>
      <c r="AC61" s="48"/>
      <c r="AD61" s="48"/>
      <c r="AE61" s="47"/>
      <c r="AF61" s="47"/>
      <c r="AG61" s="47"/>
    </row>
    <row r="62" spans="1:33" s="8" customFormat="1" ht="12" hidden="1" outlineLevel="1" thickBot="1">
      <c r="A62" s="59" t="s">
        <v>47</v>
      </c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213">
        <f t="shared" si="2"/>
        <v>0</v>
      </c>
      <c r="T62" s="61"/>
      <c r="U62" s="61"/>
      <c r="V62" s="61"/>
      <c r="W62" s="61"/>
      <c r="X62" s="47"/>
      <c r="Y62" s="47"/>
      <c r="Z62" s="48"/>
      <c r="AA62" s="48"/>
      <c r="AB62" s="48"/>
      <c r="AC62" s="48"/>
      <c r="AD62" s="48"/>
      <c r="AE62" s="47"/>
      <c r="AF62" s="47"/>
      <c r="AG62" s="47"/>
    </row>
    <row r="63" spans="1:33" s="10" customFormat="1" ht="15.75" customHeight="1" collapsed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2"/>
      <c r="X63" s="63"/>
      <c r="Y63" s="63"/>
      <c r="Z63" s="64">
        <v>1000</v>
      </c>
      <c r="AA63" s="64"/>
      <c r="AB63" s="64"/>
      <c r="AC63" s="64"/>
      <c r="AD63" s="64"/>
      <c r="AE63" s="63"/>
      <c r="AF63" s="63"/>
      <c r="AG63" s="63"/>
    </row>
    <row r="64" spans="1:33" s="10" customFormat="1" ht="10.5">
      <c r="A64" s="62"/>
      <c r="B64" s="63"/>
      <c r="C64" s="63"/>
      <c r="D64" s="63"/>
      <c r="E64" s="208">
        <f>88.40781-E13</f>
        <v>0.5080343500000026</v>
      </c>
      <c r="F64" s="64"/>
      <c r="G64" s="64"/>
      <c r="H64" s="64"/>
      <c r="I64" s="64"/>
      <c r="J64" s="64"/>
      <c r="K64" s="64"/>
      <c r="L64" s="64"/>
      <c r="M64" s="64"/>
      <c r="N64" s="63"/>
      <c r="O64" s="63"/>
      <c r="P64" s="63"/>
      <c r="Q64" s="63"/>
      <c r="R64" s="63"/>
      <c r="S64" s="63"/>
      <c r="T64" s="63"/>
      <c r="U64" s="63"/>
      <c r="V64" s="63"/>
      <c r="W64" s="62"/>
      <c r="X64" s="63"/>
      <c r="Y64" s="63"/>
      <c r="Z64" s="64"/>
      <c r="AA64" s="64"/>
      <c r="AB64" s="64"/>
      <c r="AC64" s="64"/>
      <c r="AD64" s="64"/>
      <c r="AE64" s="63"/>
      <c r="AF64" s="63"/>
      <c r="AG64" s="63"/>
    </row>
    <row r="65" spans="1:33" s="10" customFormat="1" ht="12.75" customHeight="1">
      <c r="A65" s="65" t="s">
        <v>58</v>
      </c>
      <c r="B65" s="63" t="s">
        <v>59</v>
      </c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3"/>
      <c r="O65" s="63"/>
      <c r="P65" s="63"/>
      <c r="Q65" s="63"/>
      <c r="R65" s="63"/>
      <c r="S65" s="63"/>
      <c r="T65" s="63"/>
      <c r="U65" s="63"/>
      <c r="V65" s="63"/>
      <c r="W65" s="62"/>
      <c r="X65" s="63"/>
      <c r="Y65" s="63"/>
      <c r="Z65" s="64"/>
      <c r="AA65" s="64"/>
      <c r="AB65" s="64"/>
      <c r="AC65" s="64"/>
      <c r="AD65" s="64"/>
      <c r="AE65" s="63"/>
      <c r="AF65" s="63"/>
      <c r="AG65" s="63"/>
    </row>
    <row r="66" spans="1:33" s="10" customFormat="1" ht="11.25" customHeight="1">
      <c r="A66" s="65" t="s">
        <v>60</v>
      </c>
      <c r="B66" s="63" t="s">
        <v>61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2"/>
      <c r="X66" s="63"/>
      <c r="Y66" s="63"/>
      <c r="Z66" s="64"/>
      <c r="AA66" s="64"/>
      <c r="AB66" s="64"/>
      <c r="AC66" s="64"/>
      <c r="AD66" s="64"/>
      <c r="AE66" s="63"/>
      <c r="AF66" s="63"/>
      <c r="AG66" s="63"/>
    </row>
    <row r="67" spans="1:33" s="10" customFormat="1" ht="10.5">
      <c r="A67" s="65" t="s">
        <v>62</v>
      </c>
      <c r="B67" s="63" t="s">
        <v>63</v>
      </c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3"/>
      <c r="O67" s="63"/>
      <c r="P67" s="63"/>
      <c r="Q67" s="63"/>
      <c r="R67" s="63"/>
      <c r="S67" s="63"/>
      <c r="T67" s="63"/>
      <c r="U67" s="63"/>
      <c r="V67" s="63"/>
      <c r="W67" s="62"/>
      <c r="X67" s="63"/>
      <c r="Y67" s="63"/>
      <c r="Z67" s="64"/>
      <c r="AA67" s="64"/>
      <c r="AB67" s="64"/>
      <c r="AC67" s="64"/>
      <c r="AD67" s="64"/>
      <c r="AE67" s="63"/>
      <c r="AF67" s="63"/>
      <c r="AG67" s="63"/>
    </row>
    <row r="68" spans="1:9" ht="11.25">
      <c r="A68" s="63"/>
      <c r="B68" s="63"/>
      <c r="C68" s="63"/>
      <c r="D68" s="66"/>
      <c r="E68" s="66"/>
      <c r="F68" s="66"/>
      <c r="G68" s="66"/>
      <c r="H68" s="67"/>
      <c r="I68" s="66"/>
    </row>
    <row r="69" spans="1:3" ht="11.25">
      <c r="A69" s="63" t="s">
        <v>64</v>
      </c>
      <c r="B69" s="63"/>
      <c r="C69" s="63"/>
    </row>
    <row r="71" ht="11.25">
      <c r="B71" s="68"/>
    </row>
    <row r="74" spans="5:13" ht="11.25">
      <c r="E74" s="33"/>
      <c r="F74" s="33"/>
      <c r="G74" s="33"/>
      <c r="H74" s="33"/>
      <c r="I74" s="33"/>
      <c r="J74" s="33"/>
      <c r="K74" s="33"/>
      <c r="L74" s="33"/>
      <c r="M74" s="33"/>
    </row>
    <row r="75" spans="7:13" ht="11.25">
      <c r="G75" s="33"/>
      <c r="H75" s="33"/>
      <c r="I75" s="33"/>
      <c r="J75" s="33"/>
      <c r="K75" s="33"/>
      <c r="L75" s="33"/>
      <c r="M75" s="33"/>
    </row>
  </sheetData>
  <sheetProtection/>
  <mergeCells count="20">
    <mergeCell ref="S9:V9"/>
    <mergeCell ref="W9:W11"/>
    <mergeCell ref="T10:T11"/>
    <mergeCell ref="U10:V10"/>
    <mergeCell ref="T1:W1"/>
    <mergeCell ref="A2:W2"/>
    <mergeCell ref="N9:O10"/>
    <mergeCell ref="P9:Q10"/>
    <mergeCell ref="S10:S11"/>
    <mergeCell ref="R9:R11"/>
    <mergeCell ref="A58:B58"/>
    <mergeCell ref="D10:E10"/>
    <mergeCell ref="F10:G10"/>
    <mergeCell ref="H10:I10"/>
    <mergeCell ref="J10:K10"/>
    <mergeCell ref="A9:A11"/>
    <mergeCell ref="B9:B11"/>
    <mergeCell ref="C9:C11"/>
    <mergeCell ref="D9:M9"/>
    <mergeCell ref="L10:M10"/>
  </mergeCells>
  <printOptions/>
  <pageMargins left="0.5905511811023623" right="0.5118110236220472" top="0.39" bottom="0.2" header="0.1968503937007874" footer="0.1968503937007874"/>
  <pageSetup fitToHeight="100" fitToWidth="1" horizontalDpi="600" verticalDpi="600" orientation="landscape" paperSize="8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63"/>
  <sheetViews>
    <sheetView view="pageBreakPreview" zoomScale="130" zoomScaleNormal="130" zoomScaleSheetLayoutView="130" zoomScalePageLayoutView="0" workbookViewId="0" topLeftCell="C1">
      <selection activeCell="AJ4" sqref="AJ4"/>
    </sheetView>
  </sheetViews>
  <sheetFormatPr defaultColWidth="0.875" defaultRowHeight="12.75"/>
  <cols>
    <col min="1" max="1" width="4.375" style="10" customWidth="1"/>
    <col min="2" max="2" width="36.25390625" style="10" customWidth="1"/>
    <col min="3" max="35" width="5.00390625" style="10" customWidth="1"/>
    <col min="36" max="36" width="7.25390625" style="10" customWidth="1"/>
    <col min="37" max="37" width="0.875" style="10" customWidth="1"/>
    <col min="38" max="38" width="7.25390625" style="10" customWidth="1"/>
    <col min="39" max="16384" width="0.875" style="10" customWidth="1"/>
  </cols>
  <sheetData>
    <row r="1" spans="27:36" s="1" customFormat="1" ht="11.25" customHeight="1">
      <c r="AA1" s="326" t="s">
        <v>237</v>
      </c>
      <c r="AB1" s="326"/>
      <c r="AC1" s="326"/>
      <c r="AD1" s="326"/>
      <c r="AE1" s="326"/>
      <c r="AF1" s="326"/>
      <c r="AG1" s="326"/>
      <c r="AH1" s="326"/>
      <c r="AI1" s="326"/>
      <c r="AJ1" s="326"/>
    </row>
    <row r="2" spans="1:36" s="2" customFormat="1" ht="15.75">
      <c r="A2" s="75" t="s">
        <v>129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33:36" s="3" customFormat="1" ht="12.75">
      <c r="AG3" s="77"/>
      <c r="AH3" s="77"/>
      <c r="AI3" s="77"/>
      <c r="AJ3" s="197" t="s">
        <v>1</v>
      </c>
    </row>
    <row r="4" spans="33:36" s="78" customFormat="1" ht="12">
      <c r="AG4" s="79"/>
      <c r="AH4" s="79"/>
      <c r="AI4" s="79"/>
      <c r="AJ4" s="5" t="s">
        <v>350</v>
      </c>
    </row>
    <row r="5" spans="33:36" s="78" customFormat="1" ht="37.5" customHeight="1">
      <c r="AG5" s="80"/>
      <c r="AH5" s="80"/>
      <c r="AI5" s="80"/>
      <c r="AJ5" s="81" t="s">
        <v>2</v>
      </c>
    </row>
    <row r="6" spans="33:36" s="3" customFormat="1" ht="12.75">
      <c r="AG6" s="82"/>
      <c r="AH6" s="83"/>
      <c r="AI6" s="83"/>
      <c r="AJ6" s="84" t="s">
        <v>342</v>
      </c>
    </row>
    <row r="7" spans="33:36" s="3" customFormat="1" ht="12">
      <c r="AG7" s="85"/>
      <c r="AH7" s="85"/>
      <c r="AI7" s="85"/>
      <c r="AJ7" s="37"/>
    </row>
    <row r="8" ht="11.25" thickBot="1"/>
    <row r="9" spans="1:36" ht="11.25" thickBot="1">
      <c r="A9" s="331" t="s">
        <v>3</v>
      </c>
      <c r="B9" s="334" t="s">
        <v>130</v>
      </c>
      <c r="C9" s="337" t="s">
        <v>131</v>
      </c>
      <c r="D9" s="338"/>
      <c r="E9" s="338"/>
      <c r="F9" s="338"/>
      <c r="G9" s="329"/>
      <c r="H9" s="338" t="s">
        <v>132</v>
      </c>
      <c r="I9" s="338"/>
      <c r="J9" s="338"/>
      <c r="K9" s="338"/>
      <c r="L9" s="329"/>
      <c r="M9" s="338" t="s">
        <v>133</v>
      </c>
      <c r="N9" s="338"/>
      <c r="O9" s="338"/>
      <c r="P9" s="338"/>
      <c r="Q9" s="329"/>
      <c r="R9" s="338" t="s">
        <v>134</v>
      </c>
      <c r="S9" s="338"/>
      <c r="T9" s="338"/>
      <c r="U9" s="338"/>
      <c r="V9" s="329"/>
      <c r="W9" s="344" t="s">
        <v>135</v>
      </c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5"/>
    </row>
    <row r="10" spans="1:36" ht="12.75" customHeight="1">
      <c r="A10" s="332"/>
      <c r="B10" s="335"/>
      <c r="C10" s="339"/>
      <c r="D10" s="340"/>
      <c r="E10" s="340"/>
      <c r="F10" s="340"/>
      <c r="G10" s="341"/>
      <c r="H10" s="340"/>
      <c r="I10" s="340"/>
      <c r="J10" s="340"/>
      <c r="K10" s="340"/>
      <c r="L10" s="341"/>
      <c r="M10" s="340"/>
      <c r="N10" s="340"/>
      <c r="O10" s="340"/>
      <c r="P10" s="340"/>
      <c r="Q10" s="341"/>
      <c r="R10" s="340"/>
      <c r="S10" s="340"/>
      <c r="T10" s="340"/>
      <c r="U10" s="340"/>
      <c r="V10" s="341"/>
      <c r="W10" s="346" t="s">
        <v>136</v>
      </c>
      <c r="X10" s="327"/>
      <c r="Y10" s="327"/>
      <c r="Z10" s="328"/>
      <c r="AA10" s="327" t="s">
        <v>137</v>
      </c>
      <c r="AB10" s="327"/>
      <c r="AC10" s="327"/>
      <c r="AD10" s="328"/>
      <c r="AE10" s="327" t="s">
        <v>138</v>
      </c>
      <c r="AF10" s="327"/>
      <c r="AG10" s="327"/>
      <c r="AH10" s="327"/>
      <c r="AI10" s="328"/>
      <c r="AJ10" s="329" t="s">
        <v>139</v>
      </c>
    </row>
    <row r="11" spans="1:36" ht="82.5" customHeight="1" thickBot="1">
      <c r="A11" s="333"/>
      <c r="B11" s="336"/>
      <c r="C11" s="86" t="s">
        <v>11</v>
      </c>
      <c r="D11" s="87" t="s">
        <v>140</v>
      </c>
      <c r="E11" s="87" t="s">
        <v>141</v>
      </c>
      <c r="F11" s="88" t="s">
        <v>142</v>
      </c>
      <c r="G11" s="89" t="s">
        <v>143</v>
      </c>
      <c r="H11" s="90" t="s">
        <v>11</v>
      </c>
      <c r="I11" s="87" t="s">
        <v>140</v>
      </c>
      <c r="J11" s="87" t="s">
        <v>141</v>
      </c>
      <c r="K11" s="88" t="s">
        <v>142</v>
      </c>
      <c r="L11" s="89" t="s">
        <v>143</v>
      </c>
      <c r="M11" s="90" t="s">
        <v>11</v>
      </c>
      <c r="N11" s="87" t="s">
        <v>140</v>
      </c>
      <c r="O11" s="87" t="s">
        <v>141</v>
      </c>
      <c r="P11" s="88" t="s">
        <v>142</v>
      </c>
      <c r="Q11" s="89" t="s">
        <v>143</v>
      </c>
      <c r="R11" s="90" t="s">
        <v>11</v>
      </c>
      <c r="S11" s="87" t="s">
        <v>140</v>
      </c>
      <c r="T11" s="87" t="s">
        <v>141</v>
      </c>
      <c r="U11" s="88" t="s">
        <v>142</v>
      </c>
      <c r="V11" s="89" t="s">
        <v>143</v>
      </c>
      <c r="W11" s="91" t="s">
        <v>144</v>
      </c>
      <c r="X11" s="88" t="s">
        <v>145</v>
      </c>
      <c r="Y11" s="88" t="s">
        <v>146</v>
      </c>
      <c r="Z11" s="92" t="s">
        <v>147</v>
      </c>
      <c r="AA11" s="93" t="s">
        <v>144</v>
      </c>
      <c r="AB11" s="88" t="s">
        <v>145</v>
      </c>
      <c r="AC11" s="88" t="s">
        <v>148</v>
      </c>
      <c r="AD11" s="92" t="s">
        <v>149</v>
      </c>
      <c r="AE11" s="93" t="s">
        <v>144</v>
      </c>
      <c r="AF11" s="88" t="s">
        <v>145</v>
      </c>
      <c r="AG11" s="88" t="s">
        <v>150</v>
      </c>
      <c r="AH11" s="88" t="s">
        <v>151</v>
      </c>
      <c r="AI11" s="92" t="s">
        <v>152</v>
      </c>
      <c r="AJ11" s="330"/>
    </row>
    <row r="12" spans="1:36" ht="21">
      <c r="A12" s="94" t="s">
        <v>28</v>
      </c>
      <c r="B12" s="95" t="s">
        <v>153</v>
      </c>
      <c r="C12" s="183">
        <f>C13</f>
        <v>32.545963</v>
      </c>
      <c r="D12" s="209">
        <f aca="true" t="shared" si="0" ref="D12:AI12">D13</f>
        <v>2.7287924940000003</v>
      </c>
      <c r="E12" s="209">
        <f t="shared" si="0"/>
        <v>5.708015208</v>
      </c>
      <c r="F12" s="209">
        <f t="shared" si="0"/>
        <v>23.283034539999996</v>
      </c>
      <c r="G12" s="210">
        <f t="shared" si="0"/>
        <v>0.826120758</v>
      </c>
      <c r="H12" s="211">
        <f t="shared" si="0"/>
        <v>32.534861029999995</v>
      </c>
      <c r="I12" s="209">
        <f t="shared" si="0"/>
        <v>1.52700607</v>
      </c>
      <c r="J12" s="209">
        <f t="shared" si="0"/>
        <v>26.153942999999998</v>
      </c>
      <c r="K12" s="209">
        <f t="shared" si="0"/>
        <v>4.85391196</v>
      </c>
      <c r="L12" s="210">
        <f t="shared" si="0"/>
        <v>0</v>
      </c>
      <c r="M12" s="211">
        <f t="shared" si="0"/>
        <v>0</v>
      </c>
      <c r="N12" s="209">
        <f t="shared" si="0"/>
        <v>0</v>
      </c>
      <c r="O12" s="209">
        <f t="shared" si="0"/>
        <v>0</v>
      </c>
      <c r="P12" s="209">
        <f t="shared" si="0"/>
        <v>0</v>
      </c>
      <c r="Q12" s="210">
        <f t="shared" si="0"/>
        <v>0</v>
      </c>
      <c r="R12" s="211">
        <f t="shared" si="0"/>
        <v>32.534861029999995</v>
      </c>
      <c r="S12" s="209">
        <f t="shared" si="0"/>
        <v>1.52700607</v>
      </c>
      <c r="T12" s="209">
        <f t="shared" si="0"/>
        <v>26.153942999999998</v>
      </c>
      <c r="U12" s="209">
        <f t="shared" si="0"/>
        <v>4.85391196</v>
      </c>
      <c r="V12" s="210">
        <f t="shared" si="0"/>
        <v>0</v>
      </c>
      <c r="W12" s="183">
        <f t="shared" si="0"/>
        <v>0</v>
      </c>
      <c r="X12" s="96">
        <f t="shared" si="0"/>
        <v>0</v>
      </c>
      <c r="Y12" s="96">
        <f t="shared" si="0"/>
        <v>0</v>
      </c>
      <c r="Z12" s="97">
        <f t="shared" si="0"/>
        <v>0</v>
      </c>
      <c r="AA12" s="98">
        <f t="shared" si="0"/>
        <v>2015</v>
      </c>
      <c r="AB12" s="96">
        <f t="shared" si="0"/>
        <v>30</v>
      </c>
      <c r="AC12" s="96">
        <f t="shared" si="0"/>
        <v>0</v>
      </c>
      <c r="AD12" s="97">
        <f t="shared" si="0"/>
        <v>4</v>
      </c>
      <c r="AE12" s="98"/>
      <c r="AF12" s="96">
        <f t="shared" si="0"/>
        <v>94</v>
      </c>
      <c r="AG12" s="96">
        <f t="shared" si="0"/>
        <v>0</v>
      </c>
      <c r="AH12" s="96">
        <f t="shared" si="0"/>
        <v>0</v>
      </c>
      <c r="AI12" s="97">
        <f t="shared" si="0"/>
        <v>5</v>
      </c>
      <c r="AJ12" s="99"/>
    </row>
    <row r="13" spans="1:36" ht="21">
      <c r="A13" s="100" t="s">
        <v>30</v>
      </c>
      <c r="B13" s="101" t="s">
        <v>31</v>
      </c>
      <c r="C13" s="118">
        <f aca="true" t="shared" si="1" ref="C13:AD13">SUM(C14:C20)</f>
        <v>32.545963</v>
      </c>
      <c r="D13" s="119">
        <f t="shared" si="1"/>
        <v>2.7287924940000003</v>
      </c>
      <c r="E13" s="119">
        <f t="shared" si="1"/>
        <v>5.708015208</v>
      </c>
      <c r="F13" s="119">
        <f t="shared" si="1"/>
        <v>23.283034539999996</v>
      </c>
      <c r="G13" s="120">
        <f t="shared" si="1"/>
        <v>0.826120758</v>
      </c>
      <c r="H13" s="121">
        <f t="shared" si="1"/>
        <v>32.534861029999995</v>
      </c>
      <c r="I13" s="119">
        <f t="shared" si="1"/>
        <v>1.52700607</v>
      </c>
      <c r="J13" s="119">
        <f t="shared" si="1"/>
        <v>26.153942999999998</v>
      </c>
      <c r="K13" s="119">
        <f t="shared" si="1"/>
        <v>4.85391196</v>
      </c>
      <c r="L13" s="120">
        <f t="shared" si="1"/>
        <v>0</v>
      </c>
      <c r="M13" s="121">
        <f t="shared" si="1"/>
        <v>0</v>
      </c>
      <c r="N13" s="119">
        <f t="shared" si="1"/>
        <v>0</v>
      </c>
      <c r="O13" s="119">
        <f t="shared" si="1"/>
        <v>0</v>
      </c>
      <c r="P13" s="119">
        <f t="shared" si="1"/>
        <v>0</v>
      </c>
      <c r="Q13" s="120">
        <f t="shared" si="1"/>
        <v>0</v>
      </c>
      <c r="R13" s="121">
        <f t="shared" si="1"/>
        <v>32.534861029999995</v>
      </c>
      <c r="S13" s="119">
        <f t="shared" si="1"/>
        <v>1.52700607</v>
      </c>
      <c r="T13" s="119">
        <f t="shared" si="1"/>
        <v>26.153942999999998</v>
      </c>
      <c r="U13" s="119">
        <f t="shared" si="1"/>
        <v>4.85391196</v>
      </c>
      <c r="V13" s="120">
        <f t="shared" si="1"/>
        <v>0</v>
      </c>
      <c r="W13" s="118">
        <f t="shared" si="1"/>
        <v>0</v>
      </c>
      <c r="X13" s="103">
        <f t="shared" si="1"/>
        <v>0</v>
      </c>
      <c r="Y13" s="103">
        <f t="shared" si="1"/>
        <v>0</v>
      </c>
      <c r="Z13" s="104">
        <f t="shared" si="1"/>
        <v>0</v>
      </c>
      <c r="AA13" s="105">
        <f t="shared" si="1"/>
        <v>2015</v>
      </c>
      <c r="AB13" s="103">
        <f t="shared" si="1"/>
        <v>30</v>
      </c>
      <c r="AC13" s="103">
        <f t="shared" si="1"/>
        <v>0</v>
      </c>
      <c r="AD13" s="104">
        <f t="shared" si="1"/>
        <v>4</v>
      </c>
      <c r="AE13" s="105"/>
      <c r="AF13" s="103">
        <f>SUM(AF14:AF20)</f>
        <v>94</v>
      </c>
      <c r="AG13" s="103">
        <f>SUM(AG14:AG20)</f>
        <v>0</v>
      </c>
      <c r="AH13" s="103">
        <f>SUM(AH14:AH20)</f>
        <v>0</v>
      </c>
      <c r="AI13" s="104">
        <f>SUM(AI14:AI20)</f>
        <v>5</v>
      </c>
      <c r="AJ13" s="106"/>
    </row>
    <row r="14" spans="1:36" ht="22.5">
      <c r="A14" s="107" t="s">
        <v>28</v>
      </c>
      <c r="B14" s="199" t="s">
        <v>239</v>
      </c>
      <c r="C14" s="109">
        <v>4.72</v>
      </c>
      <c r="D14" s="110">
        <v>0.42479999999999996</v>
      </c>
      <c r="E14" s="110">
        <v>0.8495999999999999</v>
      </c>
      <c r="F14" s="110">
        <v>3.304</v>
      </c>
      <c r="G14" s="111">
        <v>0.14159999999999998</v>
      </c>
      <c r="H14" s="112">
        <f>SUM(I14:L14)</f>
        <v>3.66228177</v>
      </c>
      <c r="I14" s="110">
        <v>0.25723247</v>
      </c>
      <c r="J14" s="110">
        <v>3.4050493</v>
      </c>
      <c r="K14" s="110"/>
      <c r="L14" s="111"/>
      <c r="M14" s="112">
        <v>0</v>
      </c>
      <c r="N14" s="110"/>
      <c r="O14" s="110"/>
      <c r="P14" s="110"/>
      <c r="Q14" s="111"/>
      <c r="R14" s="112">
        <f>SUM(S14:V14)</f>
        <v>3.66228177</v>
      </c>
      <c r="S14" s="110">
        <v>0.25723247</v>
      </c>
      <c r="T14" s="110">
        <v>3.4050493</v>
      </c>
      <c r="U14" s="110"/>
      <c r="V14" s="111"/>
      <c r="W14" s="113"/>
      <c r="X14" s="114"/>
      <c r="Y14" s="114"/>
      <c r="Z14" s="115"/>
      <c r="AA14" s="116"/>
      <c r="AB14" s="114"/>
      <c r="AC14" s="114"/>
      <c r="AD14" s="115"/>
      <c r="AE14" s="116">
        <v>2015</v>
      </c>
      <c r="AF14" s="114">
        <v>15</v>
      </c>
      <c r="AG14" s="114" t="s">
        <v>290</v>
      </c>
      <c r="AH14" s="114"/>
      <c r="AI14" s="115">
        <v>2.5</v>
      </c>
      <c r="AJ14" s="117"/>
    </row>
    <row r="15" spans="1:36" ht="22.5">
      <c r="A15" s="107" t="s">
        <v>32</v>
      </c>
      <c r="B15" s="51" t="s">
        <v>240</v>
      </c>
      <c r="C15" s="109">
        <v>15.72</v>
      </c>
      <c r="D15" s="110">
        <v>1.4148</v>
      </c>
      <c r="E15" s="110">
        <v>2.8296</v>
      </c>
      <c r="F15" s="110">
        <v>11.004</v>
      </c>
      <c r="G15" s="111">
        <v>0.4716</v>
      </c>
      <c r="H15" s="112">
        <f aca="true" t="shared" si="2" ref="H15:H20">SUM(I15:L15)</f>
        <v>16.294227409999998</v>
      </c>
      <c r="I15" s="110">
        <v>0.68440833</v>
      </c>
      <c r="J15" s="110">
        <v>15.60981908</v>
      </c>
      <c r="K15" s="110"/>
      <c r="L15" s="111"/>
      <c r="M15" s="112">
        <f aca="true" t="shared" si="3" ref="M15:M20">SUM(N15:Q15)</f>
        <v>0</v>
      </c>
      <c r="N15" s="110"/>
      <c r="O15" s="110"/>
      <c r="P15" s="110"/>
      <c r="Q15" s="111"/>
      <c r="R15" s="112">
        <f aca="true" t="shared" si="4" ref="R15:R20">SUM(S15:V15)</f>
        <v>16.294227409999998</v>
      </c>
      <c r="S15" s="110">
        <v>0.68440833</v>
      </c>
      <c r="T15" s="110">
        <v>15.60981908</v>
      </c>
      <c r="U15" s="110"/>
      <c r="V15" s="111"/>
      <c r="W15" s="113"/>
      <c r="X15" s="114"/>
      <c r="Y15" s="114"/>
      <c r="Z15" s="115"/>
      <c r="AA15" s="116">
        <v>2015</v>
      </c>
      <c r="AB15" s="114">
        <v>30</v>
      </c>
      <c r="AC15" s="114" t="s">
        <v>291</v>
      </c>
      <c r="AD15" s="115">
        <v>4</v>
      </c>
      <c r="AE15" s="116">
        <v>2015</v>
      </c>
      <c r="AF15" s="114"/>
      <c r="AG15" s="114"/>
      <c r="AH15" s="114"/>
      <c r="AI15" s="115"/>
      <c r="AJ15" s="117"/>
    </row>
    <row r="16" spans="1:36" ht="33.75">
      <c r="A16" s="107" t="s">
        <v>33</v>
      </c>
      <c r="B16" s="51" t="s">
        <v>241</v>
      </c>
      <c r="C16" s="109">
        <v>7.097358600000001</v>
      </c>
      <c r="D16" s="110">
        <v>0.6387622740000001</v>
      </c>
      <c r="E16" s="110">
        <v>1.2775245480000001</v>
      </c>
      <c r="F16" s="110">
        <v>4.9681510200000005</v>
      </c>
      <c r="G16" s="111">
        <v>0.21292075800000002</v>
      </c>
      <c r="H16" s="112">
        <f t="shared" si="2"/>
        <v>7.60643989</v>
      </c>
      <c r="I16" s="110">
        <v>0.46736527</v>
      </c>
      <c r="J16" s="110">
        <v>7.13907462</v>
      </c>
      <c r="K16" s="110"/>
      <c r="L16" s="111"/>
      <c r="M16" s="112">
        <f t="shared" si="3"/>
        <v>0</v>
      </c>
      <c r="N16" s="110"/>
      <c r="O16" s="110"/>
      <c r="P16" s="110"/>
      <c r="Q16" s="111"/>
      <c r="R16" s="112">
        <f t="shared" si="4"/>
        <v>7.60643989</v>
      </c>
      <c r="S16" s="110">
        <v>0.46736527</v>
      </c>
      <c r="T16" s="110">
        <v>7.13907462</v>
      </c>
      <c r="U16" s="110"/>
      <c r="V16" s="111"/>
      <c r="W16" s="113"/>
      <c r="X16" s="114"/>
      <c r="Y16" s="114"/>
      <c r="Z16" s="115"/>
      <c r="AA16" s="116"/>
      <c r="AB16" s="114"/>
      <c r="AC16" s="114"/>
      <c r="AD16" s="115"/>
      <c r="AE16" s="116">
        <v>2015</v>
      </c>
      <c r="AF16" s="114">
        <v>15</v>
      </c>
      <c r="AG16" s="114" t="s">
        <v>290</v>
      </c>
      <c r="AH16" s="114"/>
      <c r="AI16" s="115">
        <v>2.5</v>
      </c>
      <c r="AJ16" s="117"/>
    </row>
    <row r="17" spans="1:36" ht="11.25">
      <c r="A17" s="107" t="s">
        <v>34</v>
      </c>
      <c r="B17" s="199" t="s">
        <v>125</v>
      </c>
      <c r="C17" s="109">
        <v>2.9094434</v>
      </c>
      <c r="D17" s="110">
        <v>0.14547216999999998</v>
      </c>
      <c r="E17" s="110">
        <v>0.43641651</v>
      </c>
      <c r="F17" s="110">
        <v>2.3275547199999997</v>
      </c>
      <c r="G17" s="111"/>
      <c r="H17" s="112">
        <f t="shared" si="2"/>
        <v>1.9371808599999998</v>
      </c>
      <c r="I17" s="347">
        <v>0.118</v>
      </c>
      <c r="J17" s="110"/>
      <c r="K17" s="110">
        <v>1.81918086</v>
      </c>
      <c r="L17" s="111"/>
      <c r="M17" s="112">
        <f t="shared" si="3"/>
        <v>0</v>
      </c>
      <c r="N17" s="110"/>
      <c r="O17" s="110"/>
      <c r="P17" s="110"/>
      <c r="Q17" s="111"/>
      <c r="R17" s="112">
        <f t="shared" si="4"/>
        <v>1.9371808599999998</v>
      </c>
      <c r="S17" s="347">
        <v>0.118</v>
      </c>
      <c r="T17" s="110"/>
      <c r="U17" s="110">
        <v>1.81918086</v>
      </c>
      <c r="V17" s="111"/>
      <c r="W17" s="113"/>
      <c r="X17" s="114"/>
      <c r="Y17" s="114"/>
      <c r="Z17" s="115"/>
      <c r="AA17" s="116"/>
      <c r="AB17" s="114"/>
      <c r="AC17" s="114"/>
      <c r="AD17" s="115"/>
      <c r="AE17" s="116">
        <v>2015</v>
      </c>
      <c r="AF17" s="114">
        <v>16</v>
      </c>
      <c r="AG17" s="114"/>
      <c r="AH17" s="114"/>
      <c r="AI17" s="115"/>
      <c r="AJ17" s="117" t="s">
        <v>265</v>
      </c>
    </row>
    <row r="18" spans="1:36" ht="22.5">
      <c r="A18" s="107" t="s">
        <v>35</v>
      </c>
      <c r="B18" s="199" t="s">
        <v>126</v>
      </c>
      <c r="C18" s="109">
        <v>1.5848461999999999</v>
      </c>
      <c r="D18" s="110">
        <v>0.07924231</v>
      </c>
      <c r="E18" s="110">
        <v>0.23772692999999998</v>
      </c>
      <c r="F18" s="110">
        <v>1.26787696</v>
      </c>
      <c r="G18" s="111"/>
      <c r="H18" s="112">
        <f t="shared" si="2"/>
        <v>2.59960998</v>
      </c>
      <c r="I18" s="348"/>
      <c r="J18" s="110"/>
      <c r="K18" s="110">
        <v>2.59960998</v>
      </c>
      <c r="L18" s="111"/>
      <c r="M18" s="112">
        <f t="shared" si="3"/>
        <v>0</v>
      </c>
      <c r="N18" s="110"/>
      <c r="O18" s="110"/>
      <c r="P18" s="110"/>
      <c r="Q18" s="111"/>
      <c r="R18" s="112">
        <f t="shared" si="4"/>
        <v>2.59960998</v>
      </c>
      <c r="S18" s="348"/>
      <c r="T18" s="110"/>
      <c r="U18" s="110">
        <v>2.59960998</v>
      </c>
      <c r="V18" s="111"/>
      <c r="W18" s="113"/>
      <c r="X18" s="114"/>
      <c r="Y18" s="114"/>
      <c r="Z18" s="115"/>
      <c r="AA18" s="116"/>
      <c r="AB18" s="114"/>
      <c r="AC18" s="114"/>
      <c r="AD18" s="115"/>
      <c r="AE18" s="116">
        <v>2015</v>
      </c>
      <c r="AF18" s="114">
        <v>16</v>
      </c>
      <c r="AG18" s="114"/>
      <c r="AH18" s="114"/>
      <c r="AI18" s="115"/>
      <c r="AJ18" s="117" t="s">
        <v>266</v>
      </c>
    </row>
    <row r="19" spans="1:36" ht="11.25">
      <c r="A19" s="107" t="s">
        <v>36</v>
      </c>
      <c r="B19" s="199" t="s">
        <v>127</v>
      </c>
      <c r="C19" s="109">
        <v>0.1131148</v>
      </c>
      <c r="D19" s="110">
        <v>0.00565574</v>
      </c>
      <c r="E19" s="110">
        <v>0.016967219999999998</v>
      </c>
      <c r="F19" s="110">
        <v>0.09049184</v>
      </c>
      <c r="G19" s="111"/>
      <c r="H19" s="112">
        <f t="shared" si="2"/>
        <v>0.28020187</v>
      </c>
      <c r="I19" s="348"/>
      <c r="J19" s="110"/>
      <c r="K19" s="110">
        <v>0.28020187</v>
      </c>
      <c r="L19" s="111"/>
      <c r="M19" s="112">
        <f t="shared" si="3"/>
        <v>0</v>
      </c>
      <c r="N19" s="110"/>
      <c r="O19" s="110"/>
      <c r="P19" s="110"/>
      <c r="Q19" s="111"/>
      <c r="R19" s="112">
        <f t="shared" si="4"/>
        <v>0.28020187</v>
      </c>
      <c r="S19" s="348"/>
      <c r="T19" s="110"/>
      <c r="U19" s="110">
        <v>0.28020187</v>
      </c>
      <c r="V19" s="111"/>
      <c r="W19" s="113"/>
      <c r="X19" s="114"/>
      <c r="Y19" s="114"/>
      <c r="Z19" s="115"/>
      <c r="AA19" s="116"/>
      <c r="AB19" s="114"/>
      <c r="AC19" s="114"/>
      <c r="AD19" s="115"/>
      <c r="AE19" s="116">
        <v>2015</v>
      </c>
      <c r="AF19" s="114">
        <v>16</v>
      </c>
      <c r="AG19" s="114"/>
      <c r="AH19" s="114"/>
      <c r="AI19" s="115"/>
      <c r="AJ19" s="117" t="s">
        <v>236</v>
      </c>
    </row>
    <row r="20" spans="1:36" ht="18" customHeight="1">
      <c r="A20" s="107" t="s">
        <v>37</v>
      </c>
      <c r="B20" s="199" t="s">
        <v>128</v>
      </c>
      <c r="C20" s="109">
        <v>0.4012</v>
      </c>
      <c r="D20" s="110">
        <v>0.02006</v>
      </c>
      <c r="E20" s="110">
        <v>0.06018</v>
      </c>
      <c r="F20" s="110">
        <v>0.32096</v>
      </c>
      <c r="G20" s="111"/>
      <c r="H20" s="112">
        <f t="shared" si="2"/>
        <v>0.15491925</v>
      </c>
      <c r="I20" s="349"/>
      <c r="J20" s="110"/>
      <c r="K20" s="110">
        <v>0.15491925</v>
      </c>
      <c r="L20" s="111"/>
      <c r="M20" s="112">
        <f t="shared" si="3"/>
        <v>0</v>
      </c>
      <c r="N20" s="110"/>
      <c r="O20" s="110"/>
      <c r="P20" s="110"/>
      <c r="Q20" s="111"/>
      <c r="R20" s="112">
        <f t="shared" si="4"/>
        <v>0.15491925</v>
      </c>
      <c r="S20" s="349"/>
      <c r="T20" s="110"/>
      <c r="U20" s="110">
        <v>0.15491925</v>
      </c>
      <c r="V20" s="111"/>
      <c r="W20" s="113"/>
      <c r="X20" s="114"/>
      <c r="Y20" s="114"/>
      <c r="Z20" s="115"/>
      <c r="AA20" s="116"/>
      <c r="AB20" s="114"/>
      <c r="AC20" s="114"/>
      <c r="AD20" s="115"/>
      <c r="AE20" s="116">
        <v>2015</v>
      </c>
      <c r="AF20" s="114">
        <v>16</v>
      </c>
      <c r="AG20" s="114"/>
      <c r="AH20" s="114"/>
      <c r="AI20" s="115"/>
      <c r="AJ20" s="117" t="s">
        <v>236</v>
      </c>
    </row>
    <row r="21" spans="1:36" ht="21">
      <c r="A21" s="100" t="s">
        <v>41</v>
      </c>
      <c r="B21" s="101" t="s">
        <v>42</v>
      </c>
      <c r="C21" s="118"/>
      <c r="D21" s="119"/>
      <c r="E21" s="119"/>
      <c r="F21" s="119"/>
      <c r="G21" s="120"/>
      <c r="H21" s="121">
        <f aca="true" t="shared" si="5" ref="H21:H30">SUM(I21:L21)</f>
        <v>0</v>
      </c>
      <c r="I21" s="110"/>
      <c r="J21" s="110"/>
      <c r="K21" s="110"/>
      <c r="L21" s="111"/>
      <c r="M21" s="121">
        <f aca="true" t="shared" si="6" ref="M21:M30">C21-H21</f>
        <v>0</v>
      </c>
      <c r="N21" s="119"/>
      <c r="O21" s="119"/>
      <c r="P21" s="119"/>
      <c r="Q21" s="120"/>
      <c r="R21" s="121"/>
      <c r="S21" s="110"/>
      <c r="T21" s="119"/>
      <c r="U21" s="119"/>
      <c r="V21" s="120"/>
      <c r="W21" s="102"/>
      <c r="X21" s="103"/>
      <c r="Y21" s="103"/>
      <c r="Z21" s="104"/>
      <c r="AA21" s="105"/>
      <c r="AB21" s="103"/>
      <c r="AC21" s="103"/>
      <c r="AD21" s="104"/>
      <c r="AE21" s="116"/>
      <c r="AF21" s="114"/>
      <c r="AG21" s="114"/>
      <c r="AH21" s="103"/>
      <c r="AI21" s="104"/>
      <c r="AJ21" s="106"/>
    </row>
    <row r="22" spans="1:36" ht="10.5">
      <c r="A22" s="107"/>
      <c r="B22" s="108"/>
      <c r="C22" s="109"/>
      <c r="D22" s="110"/>
      <c r="E22" s="110"/>
      <c r="F22" s="110"/>
      <c r="G22" s="111"/>
      <c r="H22" s="112"/>
      <c r="I22" s="110"/>
      <c r="J22" s="110"/>
      <c r="K22" s="110"/>
      <c r="L22" s="111"/>
      <c r="M22" s="112"/>
      <c r="N22" s="110"/>
      <c r="O22" s="110"/>
      <c r="P22" s="110"/>
      <c r="Q22" s="111"/>
      <c r="R22" s="112"/>
      <c r="S22" s="110"/>
      <c r="T22" s="110"/>
      <c r="U22" s="110"/>
      <c r="V22" s="111"/>
      <c r="W22" s="113"/>
      <c r="X22" s="114"/>
      <c r="Y22" s="114"/>
      <c r="Z22" s="115"/>
      <c r="AA22" s="116"/>
      <c r="AB22" s="114"/>
      <c r="AC22" s="114"/>
      <c r="AD22" s="115"/>
      <c r="AE22" s="116"/>
      <c r="AF22" s="114"/>
      <c r="AG22" s="114"/>
      <c r="AH22" s="114"/>
      <c r="AI22" s="115"/>
      <c r="AJ22" s="117"/>
    </row>
    <row r="23" spans="1:36" ht="21">
      <c r="A23" s="100" t="s">
        <v>43</v>
      </c>
      <c r="B23" s="101" t="s">
        <v>44</v>
      </c>
      <c r="C23" s="118"/>
      <c r="D23" s="119"/>
      <c r="E23" s="119"/>
      <c r="F23" s="119"/>
      <c r="G23" s="120"/>
      <c r="H23" s="121">
        <f t="shared" si="5"/>
        <v>0</v>
      </c>
      <c r="I23" s="119"/>
      <c r="J23" s="119"/>
      <c r="K23" s="119"/>
      <c r="L23" s="120"/>
      <c r="M23" s="121">
        <f t="shared" si="6"/>
        <v>0</v>
      </c>
      <c r="N23" s="119"/>
      <c r="O23" s="119"/>
      <c r="P23" s="119"/>
      <c r="Q23" s="120"/>
      <c r="R23" s="121"/>
      <c r="S23" s="119"/>
      <c r="T23" s="119"/>
      <c r="U23" s="119"/>
      <c r="V23" s="120"/>
      <c r="W23" s="102"/>
      <c r="X23" s="103"/>
      <c r="Y23" s="103"/>
      <c r="Z23" s="104"/>
      <c r="AA23" s="105"/>
      <c r="AB23" s="103"/>
      <c r="AC23" s="103"/>
      <c r="AD23" s="104"/>
      <c r="AE23" s="105"/>
      <c r="AF23" s="103"/>
      <c r="AG23" s="103"/>
      <c r="AH23" s="103"/>
      <c r="AI23" s="104"/>
      <c r="AJ23" s="106"/>
    </row>
    <row r="24" spans="1:36" ht="10.5" hidden="1">
      <c r="A24" s="107" t="s">
        <v>28</v>
      </c>
      <c r="B24" s="108" t="s">
        <v>45</v>
      </c>
      <c r="C24" s="109"/>
      <c r="D24" s="110"/>
      <c r="E24" s="110"/>
      <c r="F24" s="110"/>
      <c r="G24" s="111"/>
      <c r="H24" s="112">
        <f t="shared" si="5"/>
        <v>0</v>
      </c>
      <c r="I24" s="110"/>
      <c r="J24" s="110"/>
      <c r="K24" s="110"/>
      <c r="L24" s="111"/>
      <c r="M24" s="112">
        <f t="shared" si="6"/>
        <v>0</v>
      </c>
      <c r="N24" s="110"/>
      <c r="O24" s="110"/>
      <c r="P24" s="110"/>
      <c r="Q24" s="111"/>
      <c r="R24" s="112"/>
      <c r="S24" s="110"/>
      <c r="T24" s="110"/>
      <c r="U24" s="110"/>
      <c r="V24" s="111"/>
      <c r="W24" s="113"/>
      <c r="X24" s="114"/>
      <c r="Y24" s="114"/>
      <c r="Z24" s="115"/>
      <c r="AA24" s="116"/>
      <c r="AB24" s="114"/>
      <c r="AC24" s="114"/>
      <c r="AD24" s="115"/>
      <c r="AE24" s="116"/>
      <c r="AF24" s="114"/>
      <c r="AG24" s="114"/>
      <c r="AH24" s="114"/>
      <c r="AI24" s="115"/>
      <c r="AJ24" s="117"/>
    </row>
    <row r="25" spans="1:36" ht="10.5" hidden="1">
      <c r="A25" s="107" t="s">
        <v>32</v>
      </c>
      <c r="B25" s="108" t="s">
        <v>46</v>
      </c>
      <c r="C25" s="109"/>
      <c r="D25" s="110"/>
      <c r="E25" s="110"/>
      <c r="F25" s="110"/>
      <c r="G25" s="111"/>
      <c r="H25" s="112">
        <f t="shared" si="5"/>
        <v>0</v>
      </c>
      <c r="I25" s="110"/>
      <c r="J25" s="110"/>
      <c r="K25" s="110"/>
      <c r="L25" s="111"/>
      <c r="M25" s="112">
        <f t="shared" si="6"/>
        <v>0</v>
      </c>
      <c r="N25" s="110"/>
      <c r="O25" s="110"/>
      <c r="P25" s="110"/>
      <c r="Q25" s="111"/>
      <c r="R25" s="112"/>
      <c r="S25" s="110"/>
      <c r="T25" s="110"/>
      <c r="U25" s="110"/>
      <c r="V25" s="111"/>
      <c r="W25" s="113"/>
      <c r="X25" s="114"/>
      <c r="Y25" s="114"/>
      <c r="Z25" s="115"/>
      <c r="AA25" s="116"/>
      <c r="AB25" s="114"/>
      <c r="AC25" s="114"/>
      <c r="AD25" s="115"/>
      <c r="AE25" s="116"/>
      <c r="AF25" s="114"/>
      <c r="AG25" s="114"/>
      <c r="AH25" s="114"/>
      <c r="AI25" s="115"/>
      <c r="AJ25" s="117"/>
    </row>
    <row r="26" spans="1:36" ht="10.5" hidden="1">
      <c r="A26" s="107" t="s">
        <v>47</v>
      </c>
      <c r="B26" s="108"/>
      <c r="C26" s="109"/>
      <c r="D26" s="110"/>
      <c r="E26" s="110"/>
      <c r="F26" s="110"/>
      <c r="G26" s="111"/>
      <c r="H26" s="112">
        <f t="shared" si="5"/>
        <v>0</v>
      </c>
      <c r="I26" s="110"/>
      <c r="J26" s="110"/>
      <c r="K26" s="110"/>
      <c r="L26" s="111"/>
      <c r="M26" s="112">
        <f t="shared" si="6"/>
        <v>0</v>
      </c>
      <c r="N26" s="110"/>
      <c r="O26" s="110"/>
      <c r="P26" s="110"/>
      <c r="Q26" s="111"/>
      <c r="R26" s="112"/>
      <c r="S26" s="110"/>
      <c r="T26" s="110"/>
      <c r="U26" s="110"/>
      <c r="V26" s="111"/>
      <c r="W26" s="113"/>
      <c r="X26" s="114"/>
      <c r="Y26" s="114"/>
      <c r="Z26" s="115"/>
      <c r="AA26" s="116"/>
      <c r="AB26" s="114"/>
      <c r="AC26" s="114"/>
      <c r="AD26" s="115"/>
      <c r="AE26" s="116"/>
      <c r="AF26" s="114"/>
      <c r="AG26" s="114"/>
      <c r="AH26" s="114"/>
      <c r="AI26" s="115"/>
      <c r="AJ26" s="117"/>
    </row>
    <row r="27" spans="1:36" ht="21">
      <c r="A27" s="100" t="s">
        <v>48</v>
      </c>
      <c r="B27" s="101" t="s">
        <v>154</v>
      </c>
      <c r="C27" s="118"/>
      <c r="D27" s="119"/>
      <c r="E27" s="119"/>
      <c r="F27" s="119"/>
      <c r="G27" s="120"/>
      <c r="H27" s="121">
        <f t="shared" si="5"/>
        <v>0</v>
      </c>
      <c r="I27" s="119"/>
      <c r="J27" s="119"/>
      <c r="K27" s="119"/>
      <c r="L27" s="120"/>
      <c r="M27" s="121">
        <f t="shared" si="6"/>
        <v>0</v>
      </c>
      <c r="N27" s="119"/>
      <c r="O27" s="119"/>
      <c r="P27" s="119"/>
      <c r="Q27" s="120"/>
      <c r="R27" s="121"/>
      <c r="S27" s="119"/>
      <c r="T27" s="119"/>
      <c r="U27" s="119"/>
      <c r="V27" s="120"/>
      <c r="W27" s="102"/>
      <c r="X27" s="103"/>
      <c r="Y27" s="103"/>
      <c r="Z27" s="104"/>
      <c r="AA27" s="105"/>
      <c r="AB27" s="103"/>
      <c r="AC27" s="103"/>
      <c r="AD27" s="104"/>
      <c r="AE27" s="105"/>
      <c r="AF27" s="103"/>
      <c r="AG27" s="103"/>
      <c r="AH27" s="103"/>
      <c r="AI27" s="104"/>
      <c r="AJ27" s="106"/>
    </row>
    <row r="28" spans="1:36" ht="10.5" hidden="1">
      <c r="A28" s="107" t="s">
        <v>28</v>
      </c>
      <c r="B28" s="108" t="s">
        <v>45</v>
      </c>
      <c r="C28" s="109"/>
      <c r="D28" s="110"/>
      <c r="E28" s="110"/>
      <c r="F28" s="110"/>
      <c r="G28" s="111"/>
      <c r="H28" s="112">
        <f t="shared" si="5"/>
        <v>0</v>
      </c>
      <c r="I28" s="110"/>
      <c r="J28" s="110"/>
      <c r="K28" s="110"/>
      <c r="L28" s="111"/>
      <c r="M28" s="112">
        <f t="shared" si="6"/>
        <v>0</v>
      </c>
      <c r="N28" s="110"/>
      <c r="O28" s="110"/>
      <c r="P28" s="110"/>
      <c r="Q28" s="111"/>
      <c r="R28" s="112"/>
      <c r="S28" s="110"/>
      <c r="T28" s="110"/>
      <c r="U28" s="110"/>
      <c r="V28" s="111"/>
      <c r="W28" s="113"/>
      <c r="X28" s="114"/>
      <c r="Y28" s="114"/>
      <c r="Z28" s="115"/>
      <c r="AA28" s="116"/>
      <c r="AB28" s="114"/>
      <c r="AC28" s="114"/>
      <c r="AD28" s="115"/>
      <c r="AE28" s="116"/>
      <c r="AF28" s="114"/>
      <c r="AG28" s="114"/>
      <c r="AH28" s="114"/>
      <c r="AI28" s="115"/>
      <c r="AJ28" s="117"/>
    </row>
    <row r="29" spans="1:36" ht="10.5" hidden="1">
      <c r="A29" s="107" t="s">
        <v>32</v>
      </c>
      <c r="B29" s="108" t="s">
        <v>46</v>
      </c>
      <c r="C29" s="109"/>
      <c r="D29" s="110"/>
      <c r="E29" s="110"/>
      <c r="F29" s="110"/>
      <c r="G29" s="111"/>
      <c r="H29" s="112">
        <f t="shared" si="5"/>
        <v>0</v>
      </c>
      <c r="I29" s="110"/>
      <c r="J29" s="110"/>
      <c r="K29" s="110"/>
      <c r="L29" s="111"/>
      <c r="M29" s="112">
        <f t="shared" si="6"/>
        <v>0</v>
      </c>
      <c r="N29" s="110"/>
      <c r="O29" s="110"/>
      <c r="P29" s="110"/>
      <c r="Q29" s="111"/>
      <c r="R29" s="112"/>
      <c r="S29" s="110"/>
      <c r="T29" s="110"/>
      <c r="U29" s="110"/>
      <c r="V29" s="111"/>
      <c r="W29" s="113"/>
      <c r="X29" s="114"/>
      <c r="Y29" s="114"/>
      <c r="Z29" s="115"/>
      <c r="AA29" s="116"/>
      <c r="AB29" s="114"/>
      <c r="AC29" s="114"/>
      <c r="AD29" s="115"/>
      <c r="AE29" s="116"/>
      <c r="AF29" s="114"/>
      <c r="AG29" s="114"/>
      <c r="AH29" s="114"/>
      <c r="AI29" s="115"/>
      <c r="AJ29" s="117"/>
    </row>
    <row r="30" spans="1:36" ht="10.5" hidden="1">
      <c r="A30" s="107" t="s">
        <v>47</v>
      </c>
      <c r="B30" s="108"/>
      <c r="C30" s="109"/>
      <c r="D30" s="110"/>
      <c r="E30" s="110"/>
      <c r="F30" s="110"/>
      <c r="G30" s="111"/>
      <c r="H30" s="112">
        <f t="shared" si="5"/>
        <v>0</v>
      </c>
      <c r="I30" s="110"/>
      <c r="J30" s="110"/>
      <c r="K30" s="110"/>
      <c r="L30" s="111"/>
      <c r="M30" s="112">
        <f t="shared" si="6"/>
        <v>0</v>
      </c>
      <c r="N30" s="110"/>
      <c r="O30" s="110"/>
      <c r="P30" s="110"/>
      <c r="Q30" s="111"/>
      <c r="R30" s="112"/>
      <c r="S30" s="110"/>
      <c r="T30" s="110"/>
      <c r="U30" s="110"/>
      <c r="V30" s="111"/>
      <c r="W30" s="113"/>
      <c r="X30" s="114"/>
      <c r="Y30" s="114"/>
      <c r="Z30" s="115"/>
      <c r="AA30" s="116"/>
      <c r="AB30" s="114"/>
      <c r="AC30" s="114"/>
      <c r="AD30" s="115"/>
      <c r="AE30" s="116"/>
      <c r="AF30" s="114"/>
      <c r="AG30" s="114"/>
      <c r="AH30" s="114"/>
      <c r="AI30" s="115"/>
      <c r="AJ30" s="117"/>
    </row>
    <row r="31" spans="1:36" ht="10.5">
      <c r="A31" s="100" t="s">
        <v>32</v>
      </c>
      <c r="B31" s="217" t="s">
        <v>50</v>
      </c>
      <c r="C31" s="218">
        <f>C32+C48</f>
        <v>56.6359</v>
      </c>
      <c r="D31" s="218">
        <f>D32+D48</f>
        <v>5.277759999999999</v>
      </c>
      <c r="E31" s="218">
        <f>E32+E48</f>
        <v>8.88552</v>
      </c>
      <c r="F31" s="218">
        <f>F32+F48</f>
        <v>34.5548</v>
      </c>
      <c r="G31" s="218">
        <f>G32+G48</f>
        <v>7.917820000000001</v>
      </c>
      <c r="H31" s="218">
        <f>H32+H48</f>
        <v>55.36491462</v>
      </c>
      <c r="I31" s="218">
        <f aca="true" t="shared" si="7" ref="I31:AI31">I32+I48</f>
        <v>3.5202164799999998</v>
      </c>
      <c r="J31" s="218">
        <f t="shared" si="7"/>
        <v>44.43294558000001</v>
      </c>
      <c r="K31" s="218">
        <f t="shared" si="7"/>
        <v>0</v>
      </c>
      <c r="L31" s="218">
        <f t="shared" si="7"/>
        <v>7.41175256</v>
      </c>
      <c r="M31" s="218">
        <f t="shared" si="7"/>
        <v>0</v>
      </c>
      <c r="N31" s="218">
        <f t="shared" si="7"/>
        <v>0</v>
      </c>
      <c r="O31" s="218">
        <f t="shared" si="7"/>
        <v>0</v>
      </c>
      <c r="P31" s="218">
        <f t="shared" si="7"/>
        <v>0</v>
      </c>
      <c r="Q31" s="218">
        <f t="shared" si="7"/>
        <v>0</v>
      </c>
      <c r="R31" s="218">
        <f t="shared" si="7"/>
        <v>55.537523930000006</v>
      </c>
      <c r="S31" s="218">
        <f t="shared" si="7"/>
        <v>3.5202164799999998</v>
      </c>
      <c r="T31" s="218">
        <f t="shared" si="7"/>
        <v>44.43294558000001</v>
      </c>
      <c r="U31" s="218">
        <f t="shared" si="7"/>
        <v>0</v>
      </c>
      <c r="V31" s="218">
        <f t="shared" si="7"/>
        <v>7.58436187</v>
      </c>
      <c r="W31" s="218">
        <f t="shared" si="7"/>
        <v>0</v>
      </c>
      <c r="X31" s="218">
        <f t="shared" si="7"/>
        <v>0</v>
      </c>
      <c r="Y31" s="218">
        <f t="shared" si="7"/>
        <v>0</v>
      </c>
      <c r="Z31" s="218">
        <f t="shared" si="7"/>
        <v>0</v>
      </c>
      <c r="AA31" s="218">
        <f t="shared" si="7"/>
        <v>0</v>
      </c>
      <c r="AB31" s="218">
        <f t="shared" si="7"/>
        <v>0</v>
      </c>
      <c r="AC31" s="218">
        <f t="shared" si="7"/>
        <v>0</v>
      </c>
      <c r="AD31" s="218">
        <f t="shared" si="7"/>
        <v>0</v>
      </c>
      <c r="AE31" s="218"/>
      <c r="AF31" s="218">
        <f t="shared" si="7"/>
        <v>197</v>
      </c>
      <c r="AG31" s="218">
        <f t="shared" si="7"/>
        <v>0</v>
      </c>
      <c r="AH31" s="218">
        <f t="shared" si="7"/>
        <v>0</v>
      </c>
      <c r="AI31" s="218">
        <f t="shared" si="7"/>
        <v>28.480000000000004</v>
      </c>
      <c r="AJ31" s="219"/>
    </row>
    <row r="32" spans="1:36" ht="21">
      <c r="A32" s="100" t="s">
        <v>51</v>
      </c>
      <c r="B32" s="101" t="s">
        <v>31</v>
      </c>
      <c r="C32" s="118">
        <f>SUM(C33:C47)</f>
        <v>50.199</v>
      </c>
      <c r="D32" s="119">
        <f aca="true" t="shared" si="8" ref="D32:AI32">SUM(D33:D47)</f>
        <v>5.277759999999999</v>
      </c>
      <c r="E32" s="119">
        <f t="shared" si="8"/>
        <v>8.88552</v>
      </c>
      <c r="F32" s="119">
        <f t="shared" si="8"/>
        <v>34.5548</v>
      </c>
      <c r="G32" s="120">
        <f t="shared" si="8"/>
        <v>1.4809199999999998</v>
      </c>
      <c r="H32" s="119">
        <f t="shared" si="8"/>
        <v>48.87879342</v>
      </c>
      <c r="I32" s="119">
        <f t="shared" si="8"/>
        <v>3.5202164799999998</v>
      </c>
      <c r="J32" s="119">
        <f t="shared" si="8"/>
        <v>44.43294558000001</v>
      </c>
      <c r="K32" s="119">
        <f t="shared" si="8"/>
        <v>0</v>
      </c>
      <c r="L32" s="119">
        <f t="shared" si="8"/>
        <v>0.9256313599999999</v>
      </c>
      <c r="M32" s="121">
        <f t="shared" si="8"/>
        <v>0</v>
      </c>
      <c r="N32" s="119">
        <f t="shared" si="8"/>
        <v>0</v>
      </c>
      <c r="O32" s="119">
        <f t="shared" si="8"/>
        <v>0</v>
      </c>
      <c r="P32" s="119">
        <f t="shared" si="8"/>
        <v>0</v>
      </c>
      <c r="Q32" s="120">
        <f t="shared" si="8"/>
        <v>0</v>
      </c>
      <c r="R32" s="121">
        <f t="shared" si="8"/>
        <v>49.05140273000001</v>
      </c>
      <c r="S32" s="119">
        <f t="shared" si="8"/>
        <v>3.5202164799999998</v>
      </c>
      <c r="T32" s="119">
        <f t="shared" si="8"/>
        <v>44.43294558000001</v>
      </c>
      <c r="U32" s="119">
        <f t="shared" si="8"/>
        <v>0</v>
      </c>
      <c r="V32" s="120">
        <f t="shared" si="8"/>
        <v>1.09824067</v>
      </c>
      <c r="W32" s="102">
        <f t="shared" si="8"/>
        <v>0</v>
      </c>
      <c r="X32" s="103">
        <f t="shared" si="8"/>
        <v>0</v>
      </c>
      <c r="Y32" s="103">
        <f t="shared" si="8"/>
        <v>0</v>
      </c>
      <c r="Z32" s="104">
        <f t="shared" si="8"/>
        <v>0</v>
      </c>
      <c r="AA32" s="104">
        <f t="shared" si="8"/>
        <v>0</v>
      </c>
      <c r="AB32" s="103">
        <f t="shared" si="8"/>
        <v>0</v>
      </c>
      <c r="AC32" s="103">
        <f t="shared" si="8"/>
        <v>0</v>
      </c>
      <c r="AD32" s="104">
        <f t="shared" si="8"/>
        <v>0</v>
      </c>
      <c r="AE32" s="105"/>
      <c r="AF32" s="103">
        <f t="shared" si="8"/>
        <v>197</v>
      </c>
      <c r="AG32" s="103">
        <f t="shared" si="8"/>
        <v>0</v>
      </c>
      <c r="AH32" s="103">
        <f t="shared" si="8"/>
        <v>0</v>
      </c>
      <c r="AI32" s="104">
        <f t="shared" si="8"/>
        <v>28.480000000000004</v>
      </c>
      <c r="AJ32" s="106"/>
    </row>
    <row r="33" spans="1:38" ht="33.75">
      <c r="A33" s="107" t="s">
        <v>28</v>
      </c>
      <c r="B33" s="200" t="s">
        <v>242</v>
      </c>
      <c r="C33" s="109">
        <v>0</v>
      </c>
      <c r="D33" s="110">
        <v>0</v>
      </c>
      <c r="E33" s="110">
        <v>0</v>
      </c>
      <c r="F33" s="110">
        <v>0</v>
      </c>
      <c r="G33" s="111">
        <v>0</v>
      </c>
      <c r="H33" s="112">
        <f>SUM(I33:L33)</f>
        <v>0</v>
      </c>
      <c r="I33" s="110">
        <v>0</v>
      </c>
      <c r="J33" s="110">
        <v>0</v>
      </c>
      <c r="K33" s="110">
        <v>0</v>
      </c>
      <c r="L33" s="111">
        <v>0</v>
      </c>
      <c r="M33" s="112">
        <f aca="true" t="shared" si="9" ref="M33:M46">SUM(N33:Q33)</f>
        <v>0</v>
      </c>
      <c r="N33" s="110"/>
      <c r="O33" s="110"/>
      <c r="P33" s="110"/>
      <c r="Q33" s="111"/>
      <c r="R33" s="112">
        <f>SUM(S33:V33)</f>
        <v>0</v>
      </c>
      <c r="S33" s="110">
        <v>0</v>
      </c>
      <c r="T33" s="110">
        <v>0</v>
      </c>
      <c r="U33" s="110">
        <v>0</v>
      </c>
      <c r="V33" s="111">
        <v>0</v>
      </c>
      <c r="W33" s="113"/>
      <c r="X33" s="114"/>
      <c r="Y33" s="114"/>
      <c r="Z33" s="115"/>
      <c r="AA33" s="116"/>
      <c r="AB33" s="114"/>
      <c r="AC33" s="114"/>
      <c r="AD33" s="115"/>
      <c r="AE33" s="116">
        <v>2015</v>
      </c>
      <c r="AF33" s="114">
        <v>15</v>
      </c>
      <c r="AG33" s="114" t="s">
        <v>290</v>
      </c>
      <c r="AH33" s="114"/>
      <c r="AI33" s="115">
        <v>2.8</v>
      </c>
      <c r="AJ33" s="117"/>
      <c r="AL33" s="216"/>
    </row>
    <row r="34" spans="1:38" ht="22.5">
      <c r="A34" s="107" t="s">
        <v>32</v>
      </c>
      <c r="B34" s="201" t="s">
        <v>243</v>
      </c>
      <c r="C34" s="109">
        <v>0.835</v>
      </c>
      <c r="D34" s="110">
        <v>0.835</v>
      </c>
      <c r="E34" s="110">
        <v>0</v>
      </c>
      <c r="F34" s="110">
        <v>0</v>
      </c>
      <c r="G34" s="111">
        <v>0</v>
      </c>
      <c r="H34" s="112">
        <f aca="true" t="shared" si="10" ref="H34:H54">SUM(I34:L34)</f>
        <v>0.62543763</v>
      </c>
      <c r="I34" s="110">
        <v>0.62543763</v>
      </c>
      <c r="J34" s="110">
        <v>0</v>
      </c>
      <c r="K34" s="110">
        <v>0</v>
      </c>
      <c r="L34" s="111">
        <v>0</v>
      </c>
      <c r="M34" s="112">
        <f t="shared" si="9"/>
        <v>0</v>
      </c>
      <c r="N34" s="110"/>
      <c r="O34" s="110"/>
      <c r="P34" s="110"/>
      <c r="Q34" s="111"/>
      <c r="R34" s="112">
        <f aca="true" t="shared" si="11" ref="R34:R46">SUM(S34:V34)</f>
        <v>0.62543763</v>
      </c>
      <c r="S34" s="110">
        <v>0.62543763</v>
      </c>
      <c r="T34" s="110">
        <v>0</v>
      </c>
      <c r="U34" s="110">
        <v>0</v>
      </c>
      <c r="V34" s="111">
        <v>0</v>
      </c>
      <c r="W34" s="113"/>
      <c r="X34" s="114"/>
      <c r="Y34" s="114"/>
      <c r="Z34" s="115"/>
      <c r="AA34" s="116"/>
      <c r="AB34" s="114"/>
      <c r="AC34" s="114"/>
      <c r="AD34" s="115"/>
      <c r="AE34" s="116">
        <v>2015</v>
      </c>
      <c r="AF34" s="114">
        <v>15</v>
      </c>
      <c r="AG34" s="114" t="s">
        <v>290</v>
      </c>
      <c r="AH34" s="114"/>
      <c r="AI34" s="115">
        <v>4.5</v>
      </c>
      <c r="AJ34" s="117"/>
      <c r="AL34" s="216"/>
    </row>
    <row r="35" spans="1:38" ht="22.5">
      <c r="A35" s="107" t="s">
        <v>33</v>
      </c>
      <c r="B35" s="201" t="s">
        <v>244</v>
      </c>
      <c r="C35" s="109">
        <v>8.024</v>
      </c>
      <c r="D35" s="110">
        <v>0.7221599999999999</v>
      </c>
      <c r="E35" s="110">
        <v>1.4443199999999998</v>
      </c>
      <c r="F35" s="110">
        <v>5.616799999999999</v>
      </c>
      <c r="G35" s="111">
        <v>0.24071999999999996</v>
      </c>
      <c r="H35" s="112">
        <f t="shared" si="10"/>
        <v>7.3362342300000005</v>
      </c>
      <c r="I35" s="110">
        <v>0.63890983</v>
      </c>
      <c r="J35" s="110">
        <v>6.6973244</v>
      </c>
      <c r="K35" s="110"/>
      <c r="L35" s="111"/>
      <c r="M35" s="112">
        <f t="shared" si="9"/>
        <v>0</v>
      </c>
      <c r="N35" s="110"/>
      <c r="O35" s="110"/>
      <c r="P35" s="110"/>
      <c r="Q35" s="111"/>
      <c r="R35" s="112">
        <f t="shared" si="11"/>
        <v>7.3362342300000005</v>
      </c>
      <c r="S35" s="110">
        <v>0.63890983</v>
      </c>
      <c r="T35" s="110">
        <v>6.6973244</v>
      </c>
      <c r="U35" s="110"/>
      <c r="V35" s="111"/>
      <c r="W35" s="113"/>
      <c r="X35" s="114"/>
      <c r="Y35" s="114"/>
      <c r="Z35" s="115"/>
      <c r="AA35" s="116"/>
      <c r="AB35" s="114"/>
      <c r="AC35" s="114"/>
      <c r="AD35" s="115"/>
      <c r="AE35" s="116">
        <v>2015</v>
      </c>
      <c r="AF35" s="114">
        <v>15</v>
      </c>
      <c r="AG35" s="114" t="s">
        <v>290</v>
      </c>
      <c r="AH35" s="114"/>
      <c r="AI35" s="115">
        <v>4</v>
      </c>
      <c r="AJ35" s="117"/>
      <c r="AL35" s="216"/>
    </row>
    <row r="36" spans="1:38" ht="33.75">
      <c r="A36" s="107" t="s">
        <v>34</v>
      </c>
      <c r="B36" s="201" t="s">
        <v>245</v>
      </c>
      <c r="C36" s="109">
        <v>6.05</v>
      </c>
      <c r="D36" s="110">
        <v>0.5445</v>
      </c>
      <c r="E36" s="110">
        <v>1.089</v>
      </c>
      <c r="F36" s="110">
        <v>4.234999999999999</v>
      </c>
      <c r="G36" s="111">
        <v>0.1815</v>
      </c>
      <c r="H36" s="112">
        <f t="shared" si="10"/>
        <v>5.97154459</v>
      </c>
      <c r="I36" s="110">
        <v>0.49103273999999997</v>
      </c>
      <c r="J36" s="110">
        <v>5.48051185</v>
      </c>
      <c r="K36" s="110"/>
      <c r="L36" s="111"/>
      <c r="M36" s="112">
        <f t="shared" si="9"/>
        <v>0</v>
      </c>
      <c r="N36" s="110"/>
      <c r="O36" s="110"/>
      <c r="P36" s="110"/>
      <c r="Q36" s="111"/>
      <c r="R36" s="112">
        <f t="shared" si="11"/>
        <v>5.97154459</v>
      </c>
      <c r="S36" s="110">
        <v>0.49103273999999997</v>
      </c>
      <c r="T36" s="110">
        <v>5.48051185</v>
      </c>
      <c r="U36" s="110"/>
      <c r="V36" s="111"/>
      <c r="W36" s="113"/>
      <c r="X36" s="114"/>
      <c r="Y36" s="114"/>
      <c r="Z36" s="115"/>
      <c r="AA36" s="116"/>
      <c r="AB36" s="114"/>
      <c r="AC36" s="114"/>
      <c r="AD36" s="115"/>
      <c r="AE36" s="116">
        <v>2015</v>
      </c>
      <c r="AF36" s="114">
        <v>16</v>
      </c>
      <c r="AG36" s="114" t="s">
        <v>290</v>
      </c>
      <c r="AH36" s="114"/>
      <c r="AI36" s="115">
        <v>1.8</v>
      </c>
      <c r="AJ36" s="117"/>
      <c r="AL36" s="216"/>
    </row>
    <row r="37" spans="1:38" ht="33.75">
      <c r="A37" s="107" t="s">
        <v>35</v>
      </c>
      <c r="B37" s="201" t="s">
        <v>246</v>
      </c>
      <c r="C37" s="109">
        <v>6.43</v>
      </c>
      <c r="D37" s="110">
        <v>0.5787</v>
      </c>
      <c r="E37" s="110">
        <v>1.1574</v>
      </c>
      <c r="F37" s="110">
        <v>4.5009999999999994</v>
      </c>
      <c r="G37" s="111">
        <v>0.1929</v>
      </c>
      <c r="H37" s="112">
        <f t="shared" si="10"/>
        <v>6.36380102</v>
      </c>
      <c r="I37" s="110">
        <v>0.29341917</v>
      </c>
      <c r="J37" s="110">
        <v>6.07038185</v>
      </c>
      <c r="K37" s="110"/>
      <c r="L37" s="111"/>
      <c r="M37" s="112">
        <f t="shared" si="9"/>
        <v>0</v>
      </c>
      <c r="N37" s="110"/>
      <c r="O37" s="110"/>
      <c r="P37" s="110"/>
      <c r="Q37" s="111"/>
      <c r="R37" s="112">
        <f t="shared" si="11"/>
        <v>6.36380102</v>
      </c>
      <c r="S37" s="110">
        <v>0.29341917</v>
      </c>
      <c r="T37" s="110">
        <v>6.07038185</v>
      </c>
      <c r="U37" s="110"/>
      <c r="V37" s="111"/>
      <c r="W37" s="113"/>
      <c r="X37" s="114"/>
      <c r="Y37" s="114"/>
      <c r="Z37" s="115"/>
      <c r="AA37" s="116"/>
      <c r="AB37" s="114"/>
      <c r="AC37" s="114"/>
      <c r="AD37" s="115"/>
      <c r="AE37" s="116">
        <v>2015</v>
      </c>
      <c r="AF37" s="114">
        <v>16</v>
      </c>
      <c r="AG37" s="114" t="s">
        <v>290</v>
      </c>
      <c r="AH37" s="114"/>
      <c r="AI37" s="115">
        <v>0.55</v>
      </c>
      <c r="AJ37" s="117"/>
      <c r="AL37" s="216"/>
    </row>
    <row r="38" spans="1:38" ht="56.25">
      <c r="A38" s="107" t="s">
        <v>36</v>
      </c>
      <c r="B38" s="201" t="s">
        <v>247</v>
      </c>
      <c r="C38" s="109">
        <v>9</v>
      </c>
      <c r="D38" s="110">
        <v>0.8099999999999999</v>
      </c>
      <c r="E38" s="110">
        <v>1.6199999999999999</v>
      </c>
      <c r="F38" s="110">
        <v>6.3</v>
      </c>
      <c r="G38" s="111">
        <v>0.27</v>
      </c>
      <c r="H38" s="112">
        <f t="shared" si="10"/>
        <v>8.757000289999999</v>
      </c>
      <c r="I38" s="110">
        <v>0.58894943</v>
      </c>
      <c r="J38" s="110">
        <v>8.16805086</v>
      </c>
      <c r="K38" s="110"/>
      <c r="L38" s="111"/>
      <c r="M38" s="112">
        <f t="shared" si="9"/>
        <v>0</v>
      </c>
      <c r="N38" s="110"/>
      <c r="O38" s="110"/>
      <c r="P38" s="110"/>
      <c r="Q38" s="111"/>
      <c r="R38" s="112">
        <f t="shared" si="11"/>
        <v>8.757000289999999</v>
      </c>
      <c r="S38" s="110">
        <v>0.58894943</v>
      </c>
      <c r="T38" s="110">
        <v>8.16805086</v>
      </c>
      <c r="U38" s="110"/>
      <c r="V38" s="111"/>
      <c r="W38" s="113"/>
      <c r="X38" s="114"/>
      <c r="Y38" s="114"/>
      <c r="Z38" s="115"/>
      <c r="AA38" s="116"/>
      <c r="AB38" s="114"/>
      <c r="AC38" s="114"/>
      <c r="AD38" s="115"/>
      <c r="AE38" s="116">
        <v>2015</v>
      </c>
      <c r="AF38" s="114">
        <v>15</v>
      </c>
      <c r="AG38" s="114" t="s">
        <v>290</v>
      </c>
      <c r="AH38" s="114"/>
      <c r="AI38" s="115">
        <v>4.53</v>
      </c>
      <c r="AJ38" s="117"/>
      <c r="AL38" s="216"/>
    </row>
    <row r="39" spans="1:38" ht="33.75">
      <c r="A39" s="107" t="s">
        <v>37</v>
      </c>
      <c r="B39" s="201" t="s">
        <v>248</v>
      </c>
      <c r="C39" s="109">
        <v>0</v>
      </c>
      <c r="D39" s="110">
        <v>0</v>
      </c>
      <c r="E39" s="110">
        <v>0</v>
      </c>
      <c r="F39" s="110">
        <v>0</v>
      </c>
      <c r="G39" s="111">
        <v>0</v>
      </c>
      <c r="H39" s="112">
        <f t="shared" si="10"/>
        <v>0</v>
      </c>
      <c r="I39" s="110">
        <v>0</v>
      </c>
      <c r="J39" s="110">
        <v>0</v>
      </c>
      <c r="K39" s="110">
        <v>0</v>
      </c>
      <c r="L39" s="111">
        <v>0</v>
      </c>
      <c r="M39" s="112">
        <f t="shared" si="9"/>
        <v>0</v>
      </c>
      <c r="N39" s="110"/>
      <c r="O39" s="110"/>
      <c r="P39" s="110"/>
      <c r="Q39" s="111"/>
      <c r="R39" s="112">
        <f t="shared" si="11"/>
        <v>0</v>
      </c>
      <c r="S39" s="110">
        <v>0</v>
      </c>
      <c r="T39" s="110">
        <v>0</v>
      </c>
      <c r="U39" s="110">
        <v>0</v>
      </c>
      <c r="V39" s="111">
        <v>0</v>
      </c>
      <c r="W39" s="113"/>
      <c r="X39" s="114"/>
      <c r="Y39" s="114"/>
      <c r="Z39" s="115"/>
      <c r="AA39" s="116"/>
      <c r="AB39" s="114"/>
      <c r="AC39" s="114"/>
      <c r="AD39" s="115"/>
      <c r="AE39" s="116">
        <v>2015</v>
      </c>
      <c r="AF39" s="114">
        <v>15</v>
      </c>
      <c r="AG39" s="114" t="s">
        <v>290</v>
      </c>
      <c r="AH39" s="114"/>
      <c r="AI39" s="115">
        <v>0.5</v>
      </c>
      <c r="AJ39" s="117"/>
      <c r="AL39" s="216"/>
    </row>
    <row r="40" spans="1:38" ht="33.75">
      <c r="A40" s="107" t="s">
        <v>38</v>
      </c>
      <c r="B40" s="201" t="s">
        <v>249</v>
      </c>
      <c r="C40" s="109">
        <v>2.85</v>
      </c>
      <c r="D40" s="110">
        <v>0.2565</v>
      </c>
      <c r="E40" s="110">
        <v>0.513</v>
      </c>
      <c r="F40" s="110">
        <v>1.9949999999999999</v>
      </c>
      <c r="G40" s="111">
        <v>0.08549999999999999</v>
      </c>
      <c r="H40" s="112">
        <f t="shared" si="10"/>
        <v>2.6816576</v>
      </c>
      <c r="I40" s="110">
        <v>0</v>
      </c>
      <c r="J40" s="110">
        <v>2.6816576</v>
      </c>
      <c r="K40" s="110"/>
      <c r="L40" s="111"/>
      <c r="M40" s="112">
        <f t="shared" si="9"/>
        <v>0</v>
      </c>
      <c r="N40" s="110"/>
      <c r="O40" s="110"/>
      <c r="P40" s="110"/>
      <c r="Q40" s="111"/>
      <c r="R40" s="112">
        <f t="shared" si="11"/>
        <v>2.6816576</v>
      </c>
      <c r="S40" s="110">
        <v>0</v>
      </c>
      <c r="T40" s="110">
        <v>2.6816576</v>
      </c>
      <c r="U40" s="110"/>
      <c r="V40" s="111"/>
      <c r="W40" s="113"/>
      <c r="X40" s="114"/>
      <c r="Y40" s="114"/>
      <c r="Z40" s="115"/>
      <c r="AA40" s="116"/>
      <c r="AB40" s="114"/>
      <c r="AC40" s="114"/>
      <c r="AD40" s="115"/>
      <c r="AE40" s="116">
        <v>2015</v>
      </c>
      <c r="AF40" s="114">
        <v>15</v>
      </c>
      <c r="AG40" s="114" t="s">
        <v>290</v>
      </c>
      <c r="AH40" s="114"/>
      <c r="AI40" s="115">
        <v>3</v>
      </c>
      <c r="AJ40" s="117"/>
      <c r="AL40" s="216"/>
    </row>
    <row r="41" spans="1:38" ht="45">
      <c r="A41" s="107" t="s">
        <v>39</v>
      </c>
      <c r="B41" s="201" t="s">
        <v>250</v>
      </c>
      <c r="C41" s="109">
        <v>3.46</v>
      </c>
      <c r="D41" s="110">
        <v>0.3114</v>
      </c>
      <c r="E41" s="110">
        <v>0.6228</v>
      </c>
      <c r="F41" s="110">
        <v>2.4219999999999997</v>
      </c>
      <c r="G41" s="111">
        <v>0.10379999999999999</v>
      </c>
      <c r="H41" s="112">
        <f t="shared" si="10"/>
        <v>3.24864383</v>
      </c>
      <c r="I41" s="110">
        <v>0</v>
      </c>
      <c r="J41" s="110">
        <v>3.24864383</v>
      </c>
      <c r="K41" s="110"/>
      <c r="L41" s="111"/>
      <c r="M41" s="112">
        <f t="shared" si="9"/>
        <v>0</v>
      </c>
      <c r="N41" s="110"/>
      <c r="O41" s="110"/>
      <c r="P41" s="110"/>
      <c r="Q41" s="111"/>
      <c r="R41" s="112">
        <f t="shared" si="11"/>
        <v>3.24864383</v>
      </c>
      <c r="S41" s="110">
        <v>0</v>
      </c>
      <c r="T41" s="110">
        <v>3.24864383</v>
      </c>
      <c r="U41" s="110"/>
      <c r="V41" s="111"/>
      <c r="W41" s="113"/>
      <c r="X41" s="114"/>
      <c r="Y41" s="114"/>
      <c r="Z41" s="115"/>
      <c r="AA41" s="116"/>
      <c r="AB41" s="114"/>
      <c r="AC41" s="114"/>
      <c r="AD41" s="115"/>
      <c r="AE41" s="116">
        <v>2015</v>
      </c>
      <c r="AF41" s="114">
        <v>15</v>
      </c>
      <c r="AG41" s="114" t="s">
        <v>290</v>
      </c>
      <c r="AH41" s="114"/>
      <c r="AI41" s="115">
        <v>1</v>
      </c>
      <c r="AJ41" s="117"/>
      <c r="AL41" s="216"/>
    </row>
    <row r="42" spans="1:38" ht="45">
      <c r="A42" s="107" t="s">
        <v>298</v>
      </c>
      <c r="B42" s="201" t="s">
        <v>300</v>
      </c>
      <c r="C42" s="109">
        <v>1.64</v>
      </c>
      <c r="D42" s="110">
        <v>0.14759999999999998</v>
      </c>
      <c r="E42" s="110">
        <v>0.29519999999999996</v>
      </c>
      <c r="F42" s="110">
        <v>1.148</v>
      </c>
      <c r="G42" s="111">
        <v>0.049199999999999994</v>
      </c>
      <c r="H42" s="112">
        <f t="shared" si="10"/>
        <v>1.48634502</v>
      </c>
      <c r="I42" s="110">
        <v>0.12858628</v>
      </c>
      <c r="J42" s="110">
        <v>1.35775874</v>
      </c>
      <c r="K42" s="110"/>
      <c r="L42" s="111"/>
      <c r="M42" s="112"/>
      <c r="N42" s="110"/>
      <c r="O42" s="110"/>
      <c r="P42" s="110"/>
      <c r="Q42" s="111"/>
      <c r="R42" s="112">
        <f t="shared" si="11"/>
        <v>1.48634502</v>
      </c>
      <c r="S42" s="110">
        <v>0.12858628</v>
      </c>
      <c r="T42" s="110">
        <v>1.35775874</v>
      </c>
      <c r="U42" s="110"/>
      <c r="V42" s="111"/>
      <c r="W42" s="113"/>
      <c r="X42" s="114"/>
      <c r="Y42" s="114"/>
      <c r="Z42" s="115"/>
      <c r="AA42" s="116"/>
      <c r="AB42" s="114"/>
      <c r="AC42" s="114"/>
      <c r="AD42" s="115"/>
      <c r="AE42" s="116"/>
      <c r="AF42" s="114"/>
      <c r="AG42" s="114"/>
      <c r="AH42" s="114"/>
      <c r="AI42" s="115"/>
      <c r="AJ42" s="117"/>
      <c r="AL42" s="216"/>
    </row>
    <row r="43" spans="1:38" ht="22.5">
      <c r="A43" s="107" t="s">
        <v>40</v>
      </c>
      <c r="B43" s="201" t="s">
        <v>251</v>
      </c>
      <c r="C43" s="109">
        <v>0.16</v>
      </c>
      <c r="D43" s="110">
        <v>0.0144</v>
      </c>
      <c r="E43" s="110">
        <v>0.0288</v>
      </c>
      <c r="F43" s="110">
        <v>0.11199999999999999</v>
      </c>
      <c r="G43" s="111">
        <v>0.0048</v>
      </c>
      <c r="H43" s="112">
        <f t="shared" si="10"/>
        <v>0.15698233</v>
      </c>
      <c r="I43" s="110">
        <v>0.15698233</v>
      </c>
      <c r="J43" s="110">
        <v>0</v>
      </c>
      <c r="K43" s="110">
        <v>0</v>
      </c>
      <c r="L43" s="111">
        <v>0</v>
      </c>
      <c r="M43" s="112">
        <f t="shared" si="9"/>
        <v>0</v>
      </c>
      <c r="N43" s="110"/>
      <c r="O43" s="110"/>
      <c r="P43" s="110"/>
      <c r="Q43" s="111"/>
      <c r="R43" s="112">
        <f t="shared" si="11"/>
        <v>0.15698233</v>
      </c>
      <c r="S43" s="110">
        <v>0.15698233</v>
      </c>
      <c r="T43" s="110">
        <v>0</v>
      </c>
      <c r="U43" s="110">
        <v>0</v>
      </c>
      <c r="V43" s="111">
        <v>0</v>
      </c>
      <c r="W43" s="113"/>
      <c r="X43" s="114"/>
      <c r="Y43" s="114"/>
      <c r="Z43" s="115"/>
      <c r="AA43" s="116"/>
      <c r="AB43" s="114"/>
      <c r="AC43" s="114"/>
      <c r="AD43" s="115"/>
      <c r="AE43" s="116">
        <v>2015</v>
      </c>
      <c r="AF43" s="114">
        <v>15</v>
      </c>
      <c r="AG43" s="114" t="s">
        <v>290</v>
      </c>
      <c r="AH43" s="114"/>
      <c r="AI43" s="115">
        <v>0.8</v>
      </c>
      <c r="AJ43" s="117"/>
      <c r="AL43" s="216"/>
    </row>
    <row r="44" spans="1:38" ht="45">
      <c r="A44" s="107" t="s">
        <v>52</v>
      </c>
      <c r="B44" s="201" t="s">
        <v>252</v>
      </c>
      <c r="C44" s="109">
        <v>4.57</v>
      </c>
      <c r="D44" s="110">
        <v>0.4113</v>
      </c>
      <c r="E44" s="110">
        <v>0.8226</v>
      </c>
      <c r="F44" s="110">
        <v>3.199</v>
      </c>
      <c r="G44" s="111">
        <v>0.1371</v>
      </c>
      <c r="H44" s="112">
        <f t="shared" si="10"/>
        <v>4.3267237</v>
      </c>
      <c r="I44" s="110">
        <v>0</v>
      </c>
      <c r="J44" s="110">
        <v>4.3267237</v>
      </c>
      <c r="K44" s="110"/>
      <c r="L44" s="111"/>
      <c r="M44" s="112">
        <f t="shared" si="9"/>
        <v>0</v>
      </c>
      <c r="N44" s="110"/>
      <c r="O44" s="110"/>
      <c r="P44" s="110"/>
      <c r="Q44" s="111"/>
      <c r="R44" s="112">
        <f t="shared" si="11"/>
        <v>4.3267237</v>
      </c>
      <c r="S44" s="110">
        <v>0</v>
      </c>
      <c r="T44" s="110">
        <v>4.3267237</v>
      </c>
      <c r="U44" s="110"/>
      <c r="V44" s="111"/>
      <c r="W44" s="113"/>
      <c r="X44" s="114"/>
      <c r="Y44" s="114"/>
      <c r="Z44" s="115"/>
      <c r="AA44" s="116"/>
      <c r="AB44" s="114"/>
      <c r="AC44" s="114"/>
      <c r="AD44" s="115"/>
      <c r="AE44" s="116">
        <v>2015</v>
      </c>
      <c r="AF44" s="114">
        <v>15</v>
      </c>
      <c r="AG44" s="114" t="s">
        <v>290</v>
      </c>
      <c r="AH44" s="114"/>
      <c r="AI44" s="115">
        <v>1.8</v>
      </c>
      <c r="AJ44" s="117"/>
      <c r="AL44" s="216"/>
    </row>
    <row r="45" spans="1:38" ht="45">
      <c r="A45" s="107" t="s">
        <v>53</v>
      </c>
      <c r="B45" s="201" t="s">
        <v>253</v>
      </c>
      <c r="C45" s="109">
        <v>4.29</v>
      </c>
      <c r="D45" s="110">
        <v>0.3861</v>
      </c>
      <c r="E45" s="110">
        <v>0.7722</v>
      </c>
      <c r="F45" s="110">
        <v>3.0029999999999997</v>
      </c>
      <c r="G45" s="111">
        <v>0.1287</v>
      </c>
      <c r="H45" s="112">
        <f t="shared" si="10"/>
        <v>4.17749278</v>
      </c>
      <c r="I45" s="110">
        <v>0.18116873</v>
      </c>
      <c r="J45" s="110">
        <v>3.99632405</v>
      </c>
      <c r="K45" s="110"/>
      <c r="L45" s="111"/>
      <c r="M45" s="112">
        <f t="shared" si="9"/>
        <v>0</v>
      </c>
      <c r="N45" s="110"/>
      <c r="O45" s="110"/>
      <c r="P45" s="110"/>
      <c r="Q45" s="111"/>
      <c r="R45" s="112">
        <f t="shared" si="11"/>
        <v>4.17749278</v>
      </c>
      <c r="S45" s="110">
        <v>0.18116873</v>
      </c>
      <c r="T45" s="110">
        <v>3.99632405</v>
      </c>
      <c r="U45" s="110"/>
      <c r="V45" s="111"/>
      <c r="W45" s="113"/>
      <c r="X45" s="114"/>
      <c r="Y45" s="114"/>
      <c r="Z45" s="115"/>
      <c r="AA45" s="116"/>
      <c r="AB45" s="114"/>
      <c r="AC45" s="114"/>
      <c r="AD45" s="115"/>
      <c r="AE45" s="116">
        <v>2015</v>
      </c>
      <c r="AF45" s="114">
        <v>15</v>
      </c>
      <c r="AG45" s="114" t="s">
        <v>290</v>
      </c>
      <c r="AH45" s="114"/>
      <c r="AI45" s="115">
        <v>1.2</v>
      </c>
      <c r="AJ45" s="117"/>
      <c r="AL45" s="216"/>
    </row>
    <row r="46" spans="1:38" ht="33.75">
      <c r="A46" s="107" t="s">
        <v>124</v>
      </c>
      <c r="B46" s="201" t="s">
        <v>254</v>
      </c>
      <c r="C46" s="109">
        <v>2.89</v>
      </c>
      <c r="D46" s="110">
        <v>0.2601</v>
      </c>
      <c r="E46" s="110">
        <v>0.5202</v>
      </c>
      <c r="F46" s="110">
        <v>2.023</v>
      </c>
      <c r="G46" s="111">
        <v>0.0867</v>
      </c>
      <c r="H46" s="112">
        <f t="shared" si="10"/>
        <v>2.82129904</v>
      </c>
      <c r="I46" s="110">
        <v>0.41573034000000003</v>
      </c>
      <c r="J46" s="110">
        <v>2.4055687</v>
      </c>
      <c r="K46" s="110"/>
      <c r="L46" s="111"/>
      <c r="M46" s="112">
        <f t="shared" si="9"/>
        <v>0</v>
      </c>
      <c r="N46" s="110"/>
      <c r="O46" s="110"/>
      <c r="P46" s="110"/>
      <c r="Q46" s="111"/>
      <c r="R46" s="112">
        <f t="shared" si="11"/>
        <v>2.82129904</v>
      </c>
      <c r="S46" s="110">
        <v>0.41573034000000003</v>
      </c>
      <c r="T46" s="110">
        <v>2.4055687</v>
      </c>
      <c r="U46" s="110"/>
      <c r="V46" s="111"/>
      <c r="W46" s="113"/>
      <c r="X46" s="114"/>
      <c r="Y46" s="114"/>
      <c r="Z46" s="115"/>
      <c r="AA46" s="116"/>
      <c r="AB46" s="114"/>
      <c r="AC46" s="114"/>
      <c r="AD46" s="115"/>
      <c r="AE46" s="116">
        <v>2015</v>
      </c>
      <c r="AF46" s="114">
        <v>15</v>
      </c>
      <c r="AG46" s="114" t="s">
        <v>290</v>
      </c>
      <c r="AH46" s="114"/>
      <c r="AI46" s="115">
        <v>2</v>
      </c>
      <c r="AJ46" s="117"/>
      <c r="AL46" s="216"/>
    </row>
    <row r="47" spans="1:38" ht="45">
      <c r="A47" s="107" t="s">
        <v>292</v>
      </c>
      <c r="B47" s="199" t="s">
        <v>293</v>
      </c>
      <c r="C47" s="109">
        <v>0</v>
      </c>
      <c r="D47" s="110"/>
      <c r="E47" s="110"/>
      <c r="F47" s="110"/>
      <c r="G47" s="111"/>
      <c r="H47" s="112">
        <f>SUM(I47:L47)</f>
        <v>0.9256313599999999</v>
      </c>
      <c r="I47" s="110"/>
      <c r="J47" s="110"/>
      <c r="K47" s="110"/>
      <c r="L47" s="111">
        <v>0.9256313599999999</v>
      </c>
      <c r="M47" s="112">
        <f>SUM(N47:Q47)</f>
        <v>0</v>
      </c>
      <c r="N47" s="110"/>
      <c r="O47" s="110"/>
      <c r="P47" s="110"/>
      <c r="Q47" s="111"/>
      <c r="R47" s="112">
        <f>SUM(S47:V47)</f>
        <v>1.09824067</v>
      </c>
      <c r="S47" s="110"/>
      <c r="T47" s="110"/>
      <c r="U47" s="110"/>
      <c r="V47" s="111">
        <v>1.09824067</v>
      </c>
      <c r="W47" s="113"/>
      <c r="X47" s="114"/>
      <c r="Y47" s="114"/>
      <c r="Z47" s="115"/>
      <c r="AA47" s="116"/>
      <c r="AB47" s="114"/>
      <c r="AC47" s="114"/>
      <c r="AD47" s="115"/>
      <c r="AE47" s="116"/>
      <c r="AF47" s="114"/>
      <c r="AG47" s="114"/>
      <c r="AH47" s="114"/>
      <c r="AI47" s="115"/>
      <c r="AJ47" s="117"/>
      <c r="AL47" s="216"/>
    </row>
    <row r="48" spans="1:38" ht="10.5">
      <c r="A48" s="100" t="s">
        <v>54</v>
      </c>
      <c r="B48" s="122" t="s">
        <v>55</v>
      </c>
      <c r="C48" s="118">
        <f>SUM(C49:C54)</f>
        <v>6.4369000000000005</v>
      </c>
      <c r="D48" s="118">
        <f aca="true" t="shared" si="12" ref="D48:AI48">SUM(D49:D54)</f>
        <v>0</v>
      </c>
      <c r="E48" s="118">
        <f t="shared" si="12"/>
        <v>0</v>
      </c>
      <c r="F48" s="118">
        <f t="shared" si="12"/>
        <v>0</v>
      </c>
      <c r="G48" s="118">
        <f t="shared" si="12"/>
        <v>6.4369000000000005</v>
      </c>
      <c r="H48" s="118">
        <f t="shared" si="12"/>
        <v>6.4861212</v>
      </c>
      <c r="I48" s="118">
        <f t="shared" si="12"/>
        <v>0</v>
      </c>
      <c r="J48" s="118">
        <f t="shared" si="12"/>
        <v>0</v>
      </c>
      <c r="K48" s="118">
        <f t="shared" si="12"/>
        <v>0</v>
      </c>
      <c r="L48" s="118">
        <f t="shared" si="12"/>
        <v>6.4861212</v>
      </c>
      <c r="M48" s="118">
        <f t="shared" si="12"/>
        <v>0</v>
      </c>
      <c r="N48" s="118">
        <f t="shared" si="12"/>
        <v>0</v>
      </c>
      <c r="O48" s="118">
        <f t="shared" si="12"/>
        <v>0</v>
      </c>
      <c r="P48" s="118">
        <f t="shared" si="12"/>
        <v>0</v>
      </c>
      <c r="Q48" s="118">
        <f t="shared" si="12"/>
        <v>0</v>
      </c>
      <c r="R48" s="118">
        <f t="shared" si="12"/>
        <v>6.4861212</v>
      </c>
      <c r="S48" s="118">
        <f t="shared" si="12"/>
        <v>0</v>
      </c>
      <c r="T48" s="118">
        <f t="shared" si="12"/>
        <v>0</v>
      </c>
      <c r="U48" s="118">
        <f t="shared" si="12"/>
        <v>0</v>
      </c>
      <c r="V48" s="118">
        <f t="shared" si="12"/>
        <v>6.4861212</v>
      </c>
      <c r="W48" s="118">
        <f t="shared" si="12"/>
        <v>0</v>
      </c>
      <c r="X48" s="118">
        <f t="shared" si="12"/>
        <v>0</v>
      </c>
      <c r="Y48" s="118">
        <f t="shared" si="12"/>
        <v>0</v>
      </c>
      <c r="Z48" s="118">
        <f t="shared" si="12"/>
        <v>0</v>
      </c>
      <c r="AA48" s="118">
        <f t="shared" si="12"/>
        <v>0</v>
      </c>
      <c r="AB48" s="118">
        <f t="shared" si="12"/>
        <v>0</v>
      </c>
      <c r="AC48" s="118">
        <f t="shared" si="12"/>
        <v>0</v>
      </c>
      <c r="AD48" s="118">
        <f t="shared" si="12"/>
        <v>0</v>
      </c>
      <c r="AE48" s="118"/>
      <c r="AF48" s="118">
        <f t="shared" si="12"/>
        <v>0</v>
      </c>
      <c r="AG48" s="118">
        <f t="shared" si="12"/>
        <v>0</v>
      </c>
      <c r="AH48" s="118">
        <f t="shared" si="12"/>
        <v>0</v>
      </c>
      <c r="AI48" s="118">
        <f t="shared" si="12"/>
        <v>0</v>
      </c>
      <c r="AJ48" s="106"/>
      <c r="AL48" s="216"/>
    </row>
    <row r="49" spans="1:38" ht="22.5">
      <c r="A49" s="107" t="s">
        <v>28</v>
      </c>
      <c r="B49" s="20" t="s">
        <v>255</v>
      </c>
      <c r="C49" s="109">
        <v>1.062</v>
      </c>
      <c r="D49" s="110"/>
      <c r="E49" s="110"/>
      <c r="F49" s="110"/>
      <c r="G49" s="111">
        <v>1.062</v>
      </c>
      <c r="H49" s="112">
        <f t="shared" si="10"/>
        <v>1.0648</v>
      </c>
      <c r="I49" s="110"/>
      <c r="J49" s="110"/>
      <c r="K49" s="110"/>
      <c r="L49" s="111">
        <v>1.0648</v>
      </c>
      <c r="M49" s="112">
        <f aca="true" t="shared" si="13" ref="M49:M54">SUM(N49:Q49)</f>
        <v>0</v>
      </c>
      <c r="N49" s="110"/>
      <c r="O49" s="110"/>
      <c r="P49" s="110"/>
      <c r="Q49" s="111"/>
      <c r="R49" s="112">
        <f aca="true" t="shared" si="14" ref="R49:R54">SUM(S49:V49)</f>
        <v>1.0648</v>
      </c>
      <c r="S49" s="110"/>
      <c r="T49" s="110"/>
      <c r="U49" s="110"/>
      <c r="V49" s="111">
        <v>1.0648</v>
      </c>
      <c r="W49" s="113"/>
      <c r="X49" s="114"/>
      <c r="Y49" s="114"/>
      <c r="Z49" s="115"/>
      <c r="AA49" s="116"/>
      <c r="AB49" s="114"/>
      <c r="AC49" s="114"/>
      <c r="AD49" s="115"/>
      <c r="AE49" s="116">
        <v>2015</v>
      </c>
      <c r="AF49" s="114"/>
      <c r="AG49" s="114"/>
      <c r="AH49" s="114"/>
      <c r="AI49" s="115"/>
      <c r="AJ49" s="117" t="s">
        <v>287</v>
      </c>
      <c r="AL49" s="216"/>
    </row>
    <row r="50" spans="1:38" ht="22.5">
      <c r="A50" s="107" t="s">
        <v>32</v>
      </c>
      <c r="B50" s="202" t="s">
        <v>256</v>
      </c>
      <c r="C50" s="109">
        <v>0.531</v>
      </c>
      <c r="D50" s="110"/>
      <c r="E50" s="110"/>
      <c r="F50" s="110"/>
      <c r="G50" s="111">
        <v>0.531</v>
      </c>
      <c r="H50" s="112">
        <f t="shared" si="10"/>
        <v>0.5324</v>
      </c>
      <c r="I50" s="110"/>
      <c r="J50" s="110"/>
      <c r="K50" s="110"/>
      <c r="L50" s="111">
        <v>0.5324</v>
      </c>
      <c r="M50" s="112">
        <f t="shared" si="13"/>
        <v>0</v>
      </c>
      <c r="N50" s="110"/>
      <c r="O50" s="110"/>
      <c r="P50" s="110"/>
      <c r="Q50" s="111"/>
      <c r="R50" s="112">
        <f t="shared" si="14"/>
        <v>0.5324</v>
      </c>
      <c r="S50" s="110"/>
      <c r="T50" s="110"/>
      <c r="U50" s="110"/>
      <c r="V50" s="111">
        <v>0.5324</v>
      </c>
      <c r="W50" s="113"/>
      <c r="X50" s="114"/>
      <c r="Y50" s="114"/>
      <c r="Z50" s="115"/>
      <c r="AA50" s="116"/>
      <c r="AB50" s="114"/>
      <c r="AC50" s="114"/>
      <c r="AD50" s="115"/>
      <c r="AE50" s="116">
        <v>2015</v>
      </c>
      <c r="AF50" s="114"/>
      <c r="AG50" s="114"/>
      <c r="AH50" s="114"/>
      <c r="AI50" s="115"/>
      <c r="AJ50" s="117" t="s">
        <v>288</v>
      </c>
      <c r="AL50" s="216"/>
    </row>
    <row r="51" spans="1:38" ht="22.5">
      <c r="A51" s="107" t="s">
        <v>33</v>
      </c>
      <c r="B51" s="202" t="s">
        <v>257</v>
      </c>
      <c r="C51" s="109">
        <v>0.8555</v>
      </c>
      <c r="D51" s="110"/>
      <c r="E51" s="110"/>
      <c r="F51" s="110"/>
      <c r="G51" s="111">
        <v>0.8555</v>
      </c>
      <c r="H51" s="112">
        <f t="shared" si="10"/>
        <v>0.8051</v>
      </c>
      <c r="I51" s="110"/>
      <c r="J51" s="110"/>
      <c r="K51" s="110"/>
      <c r="L51" s="111">
        <v>0.8051</v>
      </c>
      <c r="M51" s="112">
        <f t="shared" si="13"/>
        <v>0</v>
      </c>
      <c r="N51" s="110"/>
      <c r="O51" s="110"/>
      <c r="P51" s="110"/>
      <c r="Q51" s="111"/>
      <c r="R51" s="112">
        <f t="shared" si="14"/>
        <v>0.8051</v>
      </c>
      <c r="S51" s="110"/>
      <c r="T51" s="110"/>
      <c r="U51" s="110"/>
      <c r="V51" s="111">
        <v>0.8051</v>
      </c>
      <c r="W51" s="113"/>
      <c r="X51" s="114"/>
      <c r="Y51" s="114"/>
      <c r="Z51" s="115"/>
      <c r="AA51" s="116"/>
      <c r="AB51" s="114"/>
      <c r="AC51" s="114"/>
      <c r="AD51" s="115"/>
      <c r="AE51" s="116">
        <v>2015</v>
      </c>
      <c r="AF51" s="114"/>
      <c r="AG51" s="114"/>
      <c r="AH51" s="114"/>
      <c r="AI51" s="115"/>
      <c r="AJ51" s="117" t="s">
        <v>288</v>
      </c>
      <c r="AL51" s="216"/>
    </row>
    <row r="52" spans="1:38" ht="22.5">
      <c r="A52" s="107" t="s">
        <v>34</v>
      </c>
      <c r="B52" s="202" t="s">
        <v>258</v>
      </c>
      <c r="C52" s="109">
        <v>0.48969999999999997</v>
      </c>
      <c r="D52" s="110"/>
      <c r="E52" s="110"/>
      <c r="F52" s="110"/>
      <c r="G52" s="111">
        <v>0.48969999999999997</v>
      </c>
      <c r="H52" s="112">
        <f t="shared" si="10"/>
        <v>0.5538212000000001</v>
      </c>
      <c r="I52" s="110"/>
      <c r="J52" s="110"/>
      <c r="K52" s="110"/>
      <c r="L52" s="111">
        <v>0.5538212000000001</v>
      </c>
      <c r="M52" s="112">
        <f t="shared" si="13"/>
        <v>0</v>
      </c>
      <c r="N52" s="110"/>
      <c r="O52" s="110"/>
      <c r="P52" s="110"/>
      <c r="Q52" s="111"/>
      <c r="R52" s="112">
        <f t="shared" si="14"/>
        <v>0.5538212000000001</v>
      </c>
      <c r="S52" s="110"/>
      <c r="T52" s="110"/>
      <c r="U52" s="110"/>
      <c r="V52" s="111">
        <v>0.5538212000000001</v>
      </c>
      <c r="W52" s="113"/>
      <c r="X52" s="114"/>
      <c r="Y52" s="114"/>
      <c r="Z52" s="115"/>
      <c r="AA52" s="116"/>
      <c r="AB52" s="114"/>
      <c r="AC52" s="114"/>
      <c r="AD52" s="115"/>
      <c r="AE52" s="116">
        <v>2015</v>
      </c>
      <c r="AF52" s="114"/>
      <c r="AG52" s="114"/>
      <c r="AH52" s="114"/>
      <c r="AI52" s="115"/>
      <c r="AJ52" s="117" t="s">
        <v>287</v>
      </c>
      <c r="AL52" s="216"/>
    </row>
    <row r="53" spans="1:38" ht="22.5">
      <c r="A53" s="107" t="s">
        <v>35</v>
      </c>
      <c r="B53" s="202" t="s">
        <v>259</v>
      </c>
      <c r="C53" s="109">
        <v>3.2567999999999997</v>
      </c>
      <c r="D53" s="110"/>
      <c r="E53" s="110"/>
      <c r="F53" s="110"/>
      <c r="G53" s="111">
        <v>3.2567999999999997</v>
      </c>
      <c r="H53" s="112">
        <f t="shared" si="10"/>
        <v>3.29</v>
      </c>
      <c r="I53" s="110"/>
      <c r="J53" s="110"/>
      <c r="K53" s="110"/>
      <c r="L53" s="111">
        <v>3.29</v>
      </c>
      <c r="M53" s="112">
        <f t="shared" si="13"/>
        <v>0</v>
      </c>
      <c r="N53" s="110"/>
      <c r="O53" s="110"/>
      <c r="P53" s="110"/>
      <c r="Q53" s="111"/>
      <c r="R53" s="112">
        <f t="shared" si="14"/>
        <v>3.29</v>
      </c>
      <c r="S53" s="110"/>
      <c r="T53" s="110"/>
      <c r="U53" s="110"/>
      <c r="V53" s="111">
        <v>3.29</v>
      </c>
      <c r="W53" s="113"/>
      <c r="X53" s="114"/>
      <c r="Y53" s="114"/>
      <c r="Z53" s="115"/>
      <c r="AA53" s="116"/>
      <c r="AB53" s="114"/>
      <c r="AC53" s="114"/>
      <c r="AD53" s="115"/>
      <c r="AE53" s="116">
        <v>2015</v>
      </c>
      <c r="AF53" s="114"/>
      <c r="AG53" s="114"/>
      <c r="AH53" s="114"/>
      <c r="AI53" s="115"/>
      <c r="AJ53" s="117" t="s">
        <v>288</v>
      </c>
      <c r="AL53" s="216"/>
    </row>
    <row r="54" spans="1:38" ht="22.5">
      <c r="A54" s="107" t="s">
        <v>36</v>
      </c>
      <c r="B54" s="202" t="s">
        <v>260</v>
      </c>
      <c r="C54" s="109">
        <v>0.24189999999999998</v>
      </c>
      <c r="D54" s="110"/>
      <c r="E54" s="110"/>
      <c r="F54" s="110"/>
      <c r="G54" s="111">
        <v>0.24189999999999998</v>
      </c>
      <c r="H54" s="112">
        <f t="shared" si="10"/>
        <v>0.24</v>
      </c>
      <c r="I54" s="110"/>
      <c r="J54" s="110"/>
      <c r="K54" s="110"/>
      <c r="L54" s="111">
        <v>0.24</v>
      </c>
      <c r="M54" s="112">
        <f t="shared" si="13"/>
        <v>0</v>
      </c>
      <c r="N54" s="110"/>
      <c r="O54" s="110"/>
      <c r="P54" s="110"/>
      <c r="Q54" s="111"/>
      <c r="R54" s="112">
        <f t="shared" si="14"/>
        <v>0.24</v>
      </c>
      <c r="S54" s="110"/>
      <c r="T54" s="110"/>
      <c r="U54" s="110"/>
      <c r="V54" s="111">
        <v>0.24</v>
      </c>
      <c r="W54" s="113"/>
      <c r="X54" s="114"/>
      <c r="Y54" s="114"/>
      <c r="Z54" s="115"/>
      <c r="AA54" s="116"/>
      <c r="AB54" s="114"/>
      <c r="AC54" s="114"/>
      <c r="AD54" s="115"/>
      <c r="AE54" s="116">
        <v>2015</v>
      </c>
      <c r="AF54" s="114"/>
      <c r="AG54" s="114"/>
      <c r="AH54" s="114"/>
      <c r="AI54" s="115"/>
      <c r="AJ54" s="117" t="s">
        <v>288</v>
      </c>
      <c r="AL54" s="216"/>
    </row>
    <row r="55" spans="1:36" ht="10.5">
      <c r="A55" s="342" t="s">
        <v>56</v>
      </c>
      <c r="B55" s="343"/>
      <c r="C55" s="109"/>
      <c r="D55" s="110"/>
      <c r="E55" s="110"/>
      <c r="F55" s="110"/>
      <c r="G55" s="111"/>
      <c r="H55" s="121"/>
      <c r="I55" s="119"/>
      <c r="J55" s="119"/>
      <c r="K55" s="119"/>
      <c r="L55" s="120"/>
      <c r="M55" s="121"/>
      <c r="N55" s="119"/>
      <c r="O55" s="119"/>
      <c r="P55" s="119"/>
      <c r="Q55" s="120"/>
      <c r="R55" s="121"/>
      <c r="S55" s="119"/>
      <c r="T55" s="119"/>
      <c r="U55" s="119"/>
      <c r="V55" s="120"/>
      <c r="W55" s="102"/>
      <c r="X55" s="103"/>
      <c r="Y55" s="103"/>
      <c r="Z55" s="104"/>
      <c r="AA55" s="105"/>
      <c r="AB55" s="103"/>
      <c r="AC55" s="103"/>
      <c r="AD55" s="104"/>
      <c r="AE55" s="105"/>
      <c r="AF55" s="103"/>
      <c r="AG55" s="103"/>
      <c r="AH55" s="103"/>
      <c r="AI55" s="104"/>
      <c r="AJ55" s="106"/>
    </row>
    <row r="56" spans="1:36" ht="21">
      <c r="A56" s="100"/>
      <c r="B56" s="101" t="s">
        <v>155</v>
      </c>
      <c r="C56" s="109"/>
      <c r="D56" s="110"/>
      <c r="E56" s="110"/>
      <c r="F56" s="110"/>
      <c r="G56" s="111"/>
      <c r="H56" s="121"/>
      <c r="I56" s="119"/>
      <c r="J56" s="119"/>
      <c r="K56" s="119"/>
      <c r="L56" s="120"/>
      <c r="M56" s="121"/>
      <c r="N56" s="119"/>
      <c r="O56" s="119"/>
      <c r="P56" s="119"/>
      <c r="Q56" s="120"/>
      <c r="R56" s="121"/>
      <c r="S56" s="119"/>
      <c r="T56" s="119"/>
      <c r="U56" s="119"/>
      <c r="V56" s="120"/>
      <c r="W56" s="102"/>
      <c r="X56" s="103"/>
      <c r="Y56" s="103"/>
      <c r="Z56" s="104"/>
      <c r="AA56" s="105"/>
      <c r="AB56" s="103"/>
      <c r="AC56" s="103"/>
      <c r="AD56" s="104"/>
      <c r="AE56" s="105"/>
      <c r="AF56" s="103"/>
      <c r="AG56" s="103"/>
      <c r="AH56" s="103"/>
      <c r="AI56" s="104"/>
      <c r="AJ56" s="106"/>
    </row>
    <row r="57" spans="1:36" ht="10.5">
      <c r="A57" s="107" t="s">
        <v>28</v>
      </c>
      <c r="B57" s="108" t="s">
        <v>45</v>
      </c>
      <c r="C57" s="109"/>
      <c r="D57" s="110"/>
      <c r="E57" s="110"/>
      <c r="F57" s="110"/>
      <c r="G57" s="111"/>
      <c r="H57" s="112"/>
      <c r="I57" s="110"/>
      <c r="J57" s="110"/>
      <c r="K57" s="110"/>
      <c r="L57" s="111"/>
      <c r="M57" s="112"/>
      <c r="N57" s="110"/>
      <c r="O57" s="110"/>
      <c r="P57" s="110"/>
      <c r="Q57" s="111"/>
      <c r="R57" s="112"/>
      <c r="S57" s="110"/>
      <c r="T57" s="110"/>
      <c r="U57" s="110"/>
      <c r="V57" s="111"/>
      <c r="W57" s="113"/>
      <c r="X57" s="114"/>
      <c r="Y57" s="114"/>
      <c r="Z57" s="115"/>
      <c r="AA57" s="116"/>
      <c r="AB57" s="114"/>
      <c r="AC57" s="114"/>
      <c r="AD57" s="115"/>
      <c r="AE57" s="116"/>
      <c r="AF57" s="114"/>
      <c r="AG57" s="114"/>
      <c r="AH57" s="114"/>
      <c r="AI57" s="115"/>
      <c r="AJ57" s="117"/>
    </row>
    <row r="58" spans="1:36" ht="10.5">
      <c r="A58" s="107" t="s">
        <v>32</v>
      </c>
      <c r="B58" s="108" t="s">
        <v>46</v>
      </c>
      <c r="C58" s="109"/>
      <c r="D58" s="110"/>
      <c r="E58" s="110"/>
      <c r="F58" s="110"/>
      <c r="G58" s="111"/>
      <c r="H58" s="112"/>
      <c r="I58" s="110"/>
      <c r="J58" s="110"/>
      <c r="K58" s="110"/>
      <c r="L58" s="111"/>
      <c r="M58" s="112"/>
      <c r="N58" s="110"/>
      <c r="O58" s="110"/>
      <c r="P58" s="110"/>
      <c r="Q58" s="111"/>
      <c r="R58" s="112"/>
      <c r="S58" s="110"/>
      <c r="T58" s="110"/>
      <c r="U58" s="110"/>
      <c r="V58" s="111"/>
      <c r="W58" s="113"/>
      <c r="X58" s="114"/>
      <c r="Y58" s="114"/>
      <c r="Z58" s="115"/>
      <c r="AA58" s="116"/>
      <c r="AB58" s="114"/>
      <c r="AC58" s="114"/>
      <c r="AD58" s="115"/>
      <c r="AE58" s="116"/>
      <c r="AF58" s="114"/>
      <c r="AG58" s="114"/>
      <c r="AH58" s="114"/>
      <c r="AI58" s="115"/>
      <c r="AJ58" s="117"/>
    </row>
    <row r="59" spans="1:36" ht="11.25" thickBot="1">
      <c r="A59" s="123" t="s">
        <v>47</v>
      </c>
      <c r="B59" s="124"/>
      <c r="C59" s="125"/>
      <c r="D59" s="126"/>
      <c r="E59" s="126"/>
      <c r="F59" s="126"/>
      <c r="G59" s="127"/>
      <c r="H59" s="128"/>
      <c r="I59" s="126"/>
      <c r="J59" s="126"/>
      <c r="K59" s="126"/>
      <c r="L59" s="127"/>
      <c r="M59" s="128"/>
      <c r="N59" s="126"/>
      <c r="O59" s="126"/>
      <c r="P59" s="126"/>
      <c r="Q59" s="127"/>
      <c r="R59" s="128"/>
      <c r="S59" s="126"/>
      <c r="T59" s="126"/>
      <c r="U59" s="126"/>
      <c r="V59" s="127"/>
      <c r="W59" s="129"/>
      <c r="X59" s="130"/>
      <c r="Y59" s="130"/>
      <c r="Z59" s="131"/>
      <c r="AA59" s="132"/>
      <c r="AB59" s="130"/>
      <c r="AC59" s="130"/>
      <c r="AD59" s="131"/>
      <c r="AE59" s="132"/>
      <c r="AF59" s="130"/>
      <c r="AG59" s="130"/>
      <c r="AH59" s="130"/>
      <c r="AI59" s="131"/>
      <c r="AJ59" s="133"/>
    </row>
    <row r="60" spans="1:36" ht="10.5">
      <c r="A60" s="134"/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</row>
    <row r="61" spans="1:2" ht="10.5">
      <c r="A61" s="29" t="s">
        <v>58</v>
      </c>
      <c r="B61" s="10" t="s">
        <v>156</v>
      </c>
    </row>
    <row r="62" spans="1:2" ht="10.5">
      <c r="A62" s="29" t="s">
        <v>60</v>
      </c>
      <c r="B62" s="10" t="s">
        <v>157</v>
      </c>
    </row>
    <row r="63" ht="10.5">
      <c r="A63" s="29"/>
    </row>
  </sheetData>
  <sheetProtection/>
  <mergeCells count="15">
    <mergeCell ref="A55:B55"/>
    <mergeCell ref="R9:V10"/>
    <mergeCell ref="W9:AJ9"/>
    <mergeCell ref="W10:Z10"/>
    <mergeCell ref="AA10:AD10"/>
    <mergeCell ref="I17:I20"/>
    <mergeCell ref="S17:S20"/>
    <mergeCell ref="AA1:AJ1"/>
    <mergeCell ref="AE10:AI10"/>
    <mergeCell ref="AJ10:AJ11"/>
    <mergeCell ref="A9:A11"/>
    <mergeCell ref="B9:B11"/>
    <mergeCell ref="C9:G10"/>
    <mergeCell ref="H9:L10"/>
    <mergeCell ref="M9:Q10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145" zoomScaleNormal="120" zoomScaleSheetLayoutView="145" zoomScalePageLayoutView="0" workbookViewId="0" topLeftCell="A1">
      <selection activeCell="M8" sqref="M8"/>
    </sheetView>
  </sheetViews>
  <sheetFormatPr defaultColWidth="0.875" defaultRowHeight="12.75"/>
  <cols>
    <col min="1" max="1" width="5.125" style="1" customWidth="1"/>
    <col min="2" max="2" width="29.875" style="1" customWidth="1"/>
    <col min="3" max="4" width="8.00390625" style="1" customWidth="1"/>
    <col min="5" max="6" width="7.75390625" style="1" customWidth="1"/>
    <col min="7" max="7" width="7.625" style="1" customWidth="1"/>
    <col min="8" max="8" width="7.875" style="1" customWidth="1"/>
    <col min="9" max="10" width="8.00390625" style="1" customWidth="1"/>
    <col min="11" max="11" width="7.625" style="1" customWidth="1"/>
    <col min="12" max="12" width="7.75390625" style="1" customWidth="1"/>
    <col min="13" max="13" width="21.75390625" style="1" customWidth="1"/>
    <col min="14" max="14" width="9.25390625" style="1" customWidth="1"/>
    <col min="15" max="16384" width="0.875" style="1" customWidth="1"/>
  </cols>
  <sheetData>
    <row r="1" ht="9.75" customHeight="1">
      <c r="M1" s="5" t="s">
        <v>65</v>
      </c>
    </row>
    <row r="2" ht="9.75" customHeight="1">
      <c r="M2" s="5" t="s">
        <v>66</v>
      </c>
    </row>
    <row r="3" ht="9.75" customHeight="1">
      <c r="M3" s="5" t="s">
        <v>67</v>
      </c>
    </row>
    <row r="4" spans="1:13" s="13" customFormat="1" ht="14.25" customHeight="1">
      <c r="A4" s="352" t="s">
        <v>68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</row>
    <row r="5" spans="1:13" s="13" customFormat="1" ht="14.25" customHeight="1">
      <c r="A5" s="353" t="s">
        <v>346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ht="23.25" customHeight="1">
      <c r="M6" s="3"/>
    </row>
    <row r="7" ht="12.75">
      <c r="M7" s="4" t="s">
        <v>1</v>
      </c>
    </row>
    <row r="8" ht="18.75" customHeight="1">
      <c r="M8" s="5" t="s">
        <v>350</v>
      </c>
    </row>
    <row r="9" spans="3:13" ht="18.75" customHeight="1">
      <c r="C9" s="12"/>
      <c r="D9" s="12"/>
      <c r="M9" s="6" t="s">
        <v>2</v>
      </c>
    </row>
    <row r="10" ht="12.75">
      <c r="M10" s="7" t="s">
        <v>342</v>
      </c>
    </row>
    <row r="11" spans="3:12" ht="15.75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3" ht="10.5" customHeight="1">
      <c r="A12" s="354" t="s">
        <v>3</v>
      </c>
      <c r="B12" s="354" t="s">
        <v>69</v>
      </c>
      <c r="C12" s="354" t="s">
        <v>238</v>
      </c>
      <c r="D12" s="354"/>
      <c r="E12" s="354"/>
      <c r="F12" s="354"/>
      <c r="G12" s="354"/>
      <c r="H12" s="354"/>
      <c r="I12" s="354"/>
      <c r="J12" s="354"/>
      <c r="K12" s="354"/>
      <c r="L12" s="354"/>
      <c r="M12" s="354" t="s">
        <v>10</v>
      </c>
    </row>
    <row r="13" spans="1:13" ht="10.5" customHeight="1">
      <c r="A13" s="354"/>
      <c r="B13" s="354"/>
      <c r="C13" s="350" t="s">
        <v>11</v>
      </c>
      <c r="D13" s="350"/>
      <c r="E13" s="350" t="s">
        <v>12</v>
      </c>
      <c r="F13" s="350"/>
      <c r="G13" s="350" t="s">
        <v>13</v>
      </c>
      <c r="H13" s="350"/>
      <c r="I13" s="350" t="s">
        <v>14</v>
      </c>
      <c r="J13" s="350"/>
      <c r="K13" s="350" t="s">
        <v>15</v>
      </c>
      <c r="L13" s="350"/>
      <c r="M13" s="354"/>
    </row>
    <row r="14" spans="1:13" ht="10.5" customHeight="1">
      <c r="A14" s="354"/>
      <c r="B14" s="354"/>
      <c r="C14" s="207" t="s">
        <v>70</v>
      </c>
      <c r="D14" s="207" t="s">
        <v>71</v>
      </c>
      <c r="E14" s="207" t="s">
        <v>21</v>
      </c>
      <c r="F14" s="207" t="s">
        <v>22</v>
      </c>
      <c r="G14" s="207" t="s">
        <v>21</v>
      </c>
      <c r="H14" s="207" t="s">
        <v>22</v>
      </c>
      <c r="I14" s="207" t="s">
        <v>21</v>
      </c>
      <c r="J14" s="207" t="s">
        <v>22</v>
      </c>
      <c r="K14" s="207" t="s">
        <v>21</v>
      </c>
      <c r="L14" s="207" t="s">
        <v>22</v>
      </c>
      <c r="M14" s="354"/>
    </row>
    <row r="15" spans="1:13" ht="10.5" customHeight="1">
      <c r="A15" s="14" t="s">
        <v>28</v>
      </c>
      <c r="B15" s="15" t="s">
        <v>72</v>
      </c>
      <c r="C15" s="16">
        <f>C16+C23+C27+C28+C30</f>
        <v>89.18186299999999</v>
      </c>
      <c r="D15" s="16">
        <f aca="true" t="shared" si="0" ref="D15:L15">D16+D23+D27+D28+D30</f>
        <v>87.89977565000001</v>
      </c>
      <c r="E15" s="16">
        <f t="shared" si="0"/>
        <v>0.25043022</v>
      </c>
      <c r="F15" s="16">
        <f t="shared" si="0"/>
        <v>1.02775001</v>
      </c>
      <c r="G15" s="16">
        <f t="shared" si="0"/>
        <v>15.9635474</v>
      </c>
      <c r="H15" s="16">
        <f t="shared" si="0"/>
        <v>5.96439071</v>
      </c>
      <c r="I15" s="16">
        <f t="shared" si="0"/>
        <v>36.48394268999999</v>
      </c>
      <c r="J15" s="16">
        <f t="shared" si="0"/>
        <v>39.2874405</v>
      </c>
      <c r="K15" s="16">
        <f t="shared" si="0"/>
        <v>36.48394268999999</v>
      </c>
      <c r="L15" s="16">
        <f t="shared" si="0"/>
        <v>41.620194430000005</v>
      </c>
      <c r="M15" s="17" t="s">
        <v>62</v>
      </c>
    </row>
    <row r="16" spans="1:14" ht="10.5" customHeight="1">
      <c r="A16" s="14" t="s">
        <v>73</v>
      </c>
      <c r="B16" s="15" t="s">
        <v>74</v>
      </c>
      <c r="C16" s="18">
        <f>C17+C18+C19+C22</f>
        <v>48.26300299999998</v>
      </c>
      <c r="D16" s="18">
        <f aca="true" t="shared" si="1" ref="D16:L16">D17+D18+D19+D22</f>
        <v>46.98091565</v>
      </c>
      <c r="E16" s="18">
        <f t="shared" si="1"/>
        <v>0.25043022</v>
      </c>
      <c r="F16" s="18">
        <f t="shared" si="1"/>
        <v>1.02775001</v>
      </c>
      <c r="G16" s="18">
        <f t="shared" si="1"/>
        <v>5.841507399999999</v>
      </c>
      <c r="H16" s="18">
        <f t="shared" si="1"/>
        <v>0.27209070999999996</v>
      </c>
      <c r="I16" s="18">
        <f t="shared" si="1"/>
        <v>19.90081268999999</v>
      </c>
      <c r="J16" s="18">
        <f t="shared" si="1"/>
        <v>30.09994115</v>
      </c>
      <c r="K16" s="18">
        <f t="shared" si="1"/>
        <v>22.270252689999992</v>
      </c>
      <c r="L16" s="18">
        <f t="shared" si="1"/>
        <v>15.581133780000002</v>
      </c>
      <c r="M16" s="17" t="s">
        <v>62</v>
      </c>
      <c r="N16" s="30"/>
    </row>
    <row r="17" spans="1:14" ht="21.75" customHeight="1">
      <c r="A17" s="14" t="s">
        <v>75</v>
      </c>
      <c r="B17" s="15" t="s">
        <v>76</v>
      </c>
      <c r="C17" s="19">
        <f>E17+G17+I17+K17</f>
        <v>48.26300299999998</v>
      </c>
      <c r="D17" s="19">
        <f>F17+H17+J17+L17</f>
        <v>46.98091565</v>
      </c>
      <c r="E17" s="19">
        <v>0.25043022</v>
      </c>
      <c r="F17" s="19">
        <v>1.02775001</v>
      </c>
      <c r="G17" s="19">
        <v>5.841507399999999</v>
      </c>
      <c r="H17" s="19">
        <v>0.27209070999999996</v>
      </c>
      <c r="I17" s="19">
        <v>19.90081268999999</v>
      </c>
      <c r="J17" s="19">
        <v>30.09994115</v>
      </c>
      <c r="K17" s="19">
        <v>22.270252689999992</v>
      </c>
      <c r="L17" s="19">
        <v>15.581133780000002</v>
      </c>
      <c r="M17" s="17" t="s">
        <v>62</v>
      </c>
      <c r="N17" s="30"/>
    </row>
    <row r="18" spans="1:13" ht="10.5" customHeight="1">
      <c r="A18" s="14" t="s">
        <v>77</v>
      </c>
      <c r="B18" s="15" t="s">
        <v>78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</row>
    <row r="19" spans="1:13" ht="21.75" customHeight="1">
      <c r="A19" s="14" t="s">
        <v>79</v>
      </c>
      <c r="B19" s="15" t="s">
        <v>80</v>
      </c>
      <c r="C19" s="19">
        <f>C20+C21</f>
        <v>0</v>
      </c>
      <c r="D19" s="19">
        <f aca="true" t="shared" si="2" ref="D19:L19">D20+D21</f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0</v>
      </c>
      <c r="J19" s="19">
        <f t="shared" si="2"/>
        <v>0</v>
      </c>
      <c r="K19" s="19">
        <f t="shared" si="2"/>
        <v>0</v>
      </c>
      <c r="L19" s="19">
        <f t="shared" si="2"/>
        <v>0</v>
      </c>
      <c r="M19" s="20"/>
    </row>
    <row r="20" spans="1:13" ht="21.75" customHeight="1">
      <c r="A20" s="14" t="s">
        <v>81</v>
      </c>
      <c r="B20" s="15" t="s">
        <v>82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22.5" customHeight="1">
      <c r="A21" s="14" t="s">
        <v>83</v>
      </c>
      <c r="B21" s="15" t="s">
        <v>84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10.5" customHeight="1">
      <c r="A22" s="14" t="s">
        <v>85</v>
      </c>
      <c r="B22" s="15" t="s">
        <v>86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0.5" customHeight="1">
      <c r="A23" s="14" t="s">
        <v>87</v>
      </c>
      <c r="B23" s="15" t="s">
        <v>88</v>
      </c>
      <c r="C23" s="21">
        <f>C24+C25+C26</f>
        <v>40.91886</v>
      </c>
      <c r="D23" s="21">
        <f>D24+D25+D26</f>
        <v>40.91886</v>
      </c>
      <c r="E23" s="21">
        <f aca="true" t="shared" si="3" ref="E23:L23">E24+E25+E26</f>
        <v>0</v>
      </c>
      <c r="F23" s="21">
        <f t="shared" si="3"/>
        <v>0</v>
      </c>
      <c r="G23" s="21">
        <f t="shared" si="3"/>
        <v>10.12204</v>
      </c>
      <c r="H23" s="21">
        <f t="shared" si="3"/>
        <v>5.6923</v>
      </c>
      <c r="I23" s="21">
        <f t="shared" si="3"/>
        <v>16.58313</v>
      </c>
      <c r="J23" s="21">
        <f t="shared" si="3"/>
        <v>9.18749935</v>
      </c>
      <c r="K23" s="21">
        <f t="shared" si="3"/>
        <v>14.21369</v>
      </c>
      <c r="L23" s="21">
        <f t="shared" si="3"/>
        <v>26.039060650000003</v>
      </c>
      <c r="M23" s="17" t="s">
        <v>62</v>
      </c>
    </row>
    <row r="24" spans="1:14" ht="10.5" customHeight="1">
      <c r="A24" s="14" t="s">
        <v>89</v>
      </c>
      <c r="B24" s="15" t="s">
        <v>90</v>
      </c>
      <c r="C24" s="19">
        <f>E24+G24+I24+K24</f>
        <v>40.91886</v>
      </c>
      <c r="D24" s="19">
        <f>F24+H24+J24+L24</f>
        <v>40.91886</v>
      </c>
      <c r="E24" s="19">
        <v>0</v>
      </c>
      <c r="F24" s="30"/>
      <c r="G24" s="19">
        <v>10.12204</v>
      </c>
      <c r="H24" s="19">
        <v>5.6923</v>
      </c>
      <c r="I24" s="19">
        <v>16.58313</v>
      </c>
      <c r="J24" s="9">
        <v>9.18749935</v>
      </c>
      <c r="K24" s="19">
        <v>14.21369</v>
      </c>
      <c r="L24" s="19">
        <v>26.039060650000003</v>
      </c>
      <c r="M24" s="17" t="s">
        <v>62</v>
      </c>
      <c r="N24" s="30"/>
    </row>
    <row r="25" spans="1:13" ht="10.5" customHeight="1">
      <c r="A25" s="14" t="s">
        <v>91</v>
      </c>
      <c r="B25" s="15" t="s">
        <v>92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ht="21.75" customHeight="1">
      <c r="A26" s="14" t="s">
        <v>93</v>
      </c>
      <c r="B26" s="15" t="s">
        <v>94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3" ht="10.5" customHeight="1">
      <c r="A27" s="14" t="s">
        <v>95</v>
      </c>
      <c r="B27" s="15" t="s">
        <v>96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</row>
    <row r="28" spans="1:13" ht="10.5" customHeight="1">
      <c r="A28" s="14" t="s">
        <v>97</v>
      </c>
      <c r="B28" s="15" t="s">
        <v>98</v>
      </c>
      <c r="C28" s="19">
        <f>E28+G28+I28+K28</f>
        <v>0</v>
      </c>
      <c r="D28" s="19">
        <f>F28+H28+J28+L28</f>
        <v>0</v>
      </c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0.5" customHeight="1">
      <c r="A29" s="14" t="s">
        <v>99</v>
      </c>
      <c r="B29" s="15" t="s">
        <v>100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0.5" customHeight="1">
      <c r="A30" s="14" t="s">
        <v>101</v>
      </c>
      <c r="B30" s="15" t="s">
        <v>102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0.5" customHeight="1">
      <c r="A31" s="14" t="s">
        <v>103</v>
      </c>
      <c r="B31" s="15" t="s">
        <v>104</v>
      </c>
      <c r="C31" s="19">
        <f>SUM(C32:C38)</f>
        <v>0</v>
      </c>
      <c r="D31" s="19">
        <f aca="true" t="shared" si="4" ref="D31:L31">SUM(D32:D38)</f>
        <v>0</v>
      </c>
      <c r="E31" s="19">
        <f t="shared" si="4"/>
        <v>0</v>
      </c>
      <c r="F31" s="19">
        <f t="shared" si="4"/>
        <v>0</v>
      </c>
      <c r="G31" s="19">
        <f t="shared" si="4"/>
        <v>0</v>
      </c>
      <c r="H31" s="19">
        <f t="shared" si="4"/>
        <v>0</v>
      </c>
      <c r="I31" s="19">
        <f t="shared" si="4"/>
        <v>0</v>
      </c>
      <c r="J31" s="19">
        <f t="shared" si="4"/>
        <v>0</v>
      </c>
      <c r="K31" s="19">
        <f t="shared" si="4"/>
        <v>0</v>
      </c>
      <c r="L31" s="19">
        <f t="shared" si="4"/>
        <v>0</v>
      </c>
      <c r="M31" s="20"/>
    </row>
    <row r="32" spans="1:13" ht="10.5" customHeight="1">
      <c r="A32" s="14" t="s">
        <v>105</v>
      </c>
      <c r="B32" s="15" t="s">
        <v>106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</row>
    <row r="33" spans="1:13" ht="10.5" customHeight="1">
      <c r="A33" s="14" t="s">
        <v>107</v>
      </c>
      <c r="B33" s="15" t="s">
        <v>108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spans="1:13" ht="10.5" customHeight="1">
      <c r="A34" s="14" t="s">
        <v>109</v>
      </c>
      <c r="B34" s="15" t="s">
        <v>110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</row>
    <row r="35" spans="1:13" ht="10.5" customHeight="1">
      <c r="A35" s="14" t="s">
        <v>111</v>
      </c>
      <c r="B35" s="15" t="s">
        <v>112</v>
      </c>
      <c r="C35" s="19">
        <f>E35+G35+I35+K35</f>
        <v>0</v>
      </c>
      <c r="D35" s="19">
        <f>F35+H35+J35+L35</f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/>
    </row>
    <row r="36" spans="1:13" ht="10.5" customHeight="1">
      <c r="A36" s="14" t="s">
        <v>113</v>
      </c>
      <c r="B36" s="15" t="s">
        <v>114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3" ht="10.5" customHeight="1">
      <c r="A37" s="14" t="s">
        <v>115</v>
      </c>
      <c r="B37" s="15" t="s">
        <v>116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1:13" ht="10.5" customHeight="1">
      <c r="A38" s="14" t="s">
        <v>117</v>
      </c>
      <c r="B38" s="15" t="s">
        <v>118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3" s="12" customFormat="1" ht="10.5" customHeight="1">
      <c r="A39" s="22"/>
      <c r="B39" s="23" t="s">
        <v>119</v>
      </c>
      <c r="C39" s="21">
        <f>C31+C15</f>
        <v>89.18186299999999</v>
      </c>
      <c r="D39" s="21">
        <f aca="true" t="shared" si="5" ref="D39:L39">D31+D15</f>
        <v>87.89977565000001</v>
      </c>
      <c r="E39" s="21">
        <f t="shared" si="5"/>
        <v>0.25043022</v>
      </c>
      <c r="F39" s="21">
        <f t="shared" si="5"/>
        <v>1.02775001</v>
      </c>
      <c r="G39" s="21">
        <f t="shared" si="5"/>
        <v>15.9635474</v>
      </c>
      <c r="H39" s="21">
        <f t="shared" si="5"/>
        <v>5.96439071</v>
      </c>
      <c r="I39" s="21">
        <f t="shared" si="5"/>
        <v>36.48394268999999</v>
      </c>
      <c r="J39" s="21">
        <f t="shared" si="5"/>
        <v>39.2874405</v>
      </c>
      <c r="K39" s="21">
        <f t="shared" si="5"/>
        <v>36.48394268999999</v>
      </c>
      <c r="L39" s="21">
        <f t="shared" si="5"/>
        <v>41.620194430000005</v>
      </c>
      <c r="M39" s="17" t="s">
        <v>62</v>
      </c>
    </row>
    <row r="40" spans="1:13" ht="10.5" customHeight="1">
      <c r="A40" s="14"/>
      <c r="B40" s="15" t="s">
        <v>120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</row>
    <row r="41" spans="1:13" ht="10.5" customHeight="1">
      <c r="A41" s="14"/>
      <c r="B41" s="24" t="s">
        <v>121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</row>
    <row r="42" spans="1:13" ht="10.5" customHeight="1">
      <c r="A42" s="14"/>
      <c r="B42" s="24" t="s">
        <v>122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</row>
    <row r="43" spans="1:13" ht="10.5" customHeight="1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</row>
    <row r="44" spans="1:13" ht="10.5" customHeight="1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</row>
    <row r="45" spans="1:2" s="10" customFormat="1" ht="13.5" customHeight="1">
      <c r="A45" s="29" t="s">
        <v>58</v>
      </c>
      <c r="B45" s="10" t="s">
        <v>123</v>
      </c>
    </row>
    <row r="46" spans="1:2" s="10" customFormat="1" ht="10.5">
      <c r="A46" s="29" t="s">
        <v>60</v>
      </c>
      <c r="B46" s="10" t="s">
        <v>63</v>
      </c>
    </row>
    <row r="47" spans="1:13" ht="27.75" customHeight="1">
      <c r="A47" s="11" t="s">
        <v>62</v>
      </c>
      <c r="B47" s="351" t="s">
        <v>261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</row>
  </sheetData>
  <sheetProtection/>
  <mergeCells count="12">
    <mergeCell ref="K13:L13"/>
    <mergeCell ref="B47:M47"/>
    <mergeCell ref="A4:M4"/>
    <mergeCell ref="A5:M5"/>
    <mergeCell ref="A12:A14"/>
    <mergeCell ref="B12:B14"/>
    <mergeCell ref="C12:L12"/>
    <mergeCell ref="M12:M14"/>
    <mergeCell ref="C13:D13"/>
    <mergeCell ref="E13:F13"/>
    <mergeCell ref="G13:H13"/>
    <mergeCell ref="I13:J13"/>
  </mergeCells>
  <printOptions/>
  <pageMargins left="0.7874015748031497" right="0.2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18"/>
  <sheetViews>
    <sheetView view="pageBreakPreview" zoomScale="115" zoomScaleNormal="120" zoomScaleSheetLayoutView="115" zoomScalePageLayoutView="0" workbookViewId="0" topLeftCell="A2">
      <selection activeCell="V6" sqref="V6"/>
    </sheetView>
  </sheetViews>
  <sheetFormatPr defaultColWidth="0.875" defaultRowHeight="12.75"/>
  <cols>
    <col min="1" max="1" width="4.125" style="1" customWidth="1"/>
    <col min="2" max="2" width="41.25390625" style="1" customWidth="1"/>
    <col min="3" max="3" width="5.875" style="1" customWidth="1"/>
    <col min="4" max="4" width="5.625" style="1" customWidth="1"/>
    <col min="5" max="5" width="5.75390625" style="1" customWidth="1"/>
    <col min="6" max="6" width="7.125" style="1" customWidth="1"/>
    <col min="7" max="7" width="7.00390625" style="1" customWidth="1"/>
    <col min="8" max="8" width="5.875" style="1" customWidth="1"/>
    <col min="9" max="9" width="5.75390625" style="1" customWidth="1"/>
    <col min="10" max="10" width="5.625" style="1" customWidth="1"/>
    <col min="11" max="12" width="5.75390625" style="1" customWidth="1"/>
    <col min="13" max="13" width="5.875" style="1" customWidth="1"/>
    <col min="14" max="17" width="5.75390625" style="1" customWidth="1"/>
    <col min="18" max="18" width="6.00390625" style="1" customWidth="1"/>
    <col min="19" max="19" width="5.75390625" style="1" customWidth="1"/>
    <col min="20" max="20" width="5.875" style="1" customWidth="1"/>
    <col min="21" max="21" width="5.75390625" style="1" customWidth="1"/>
    <col min="22" max="22" width="5.625" style="1" customWidth="1"/>
    <col min="23" max="16384" width="0.875" style="1" customWidth="1"/>
  </cols>
  <sheetData>
    <row r="1" spans="19:22" s="137" customFormat="1" ht="35.25" customHeight="1">
      <c r="S1" s="359" t="s">
        <v>158</v>
      </c>
      <c r="T1" s="359"/>
      <c r="U1" s="359"/>
      <c r="V1" s="359"/>
    </row>
    <row r="3" spans="1:22" s="13" customFormat="1" ht="15.75">
      <c r="A3" s="295" t="s">
        <v>301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5" spans="19:22" s="137" customFormat="1" ht="24.75" customHeight="1">
      <c r="S5" s="138"/>
      <c r="T5" s="139"/>
      <c r="U5" s="139"/>
      <c r="V5" s="7" t="s">
        <v>1</v>
      </c>
    </row>
    <row r="6" spans="19:22" s="137" customFormat="1" ht="21" customHeight="1">
      <c r="S6" s="140"/>
      <c r="T6" s="140"/>
      <c r="U6" s="140"/>
      <c r="V6" s="5" t="s">
        <v>350</v>
      </c>
    </row>
    <row r="7" spans="19:22" s="137" customFormat="1" ht="21" customHeight="1">
      <c r="S7" s="141"/>
      <c r="T7" s="141"/>
      <c r="U7" s="141"/>
      <c r="V7" s="6" t="s">
        <v>2</v>
      </c>
    </row>
    <row r="8" spans="19:22" s="69" customFormat="1" ht="12.75">
      <c r="S8" s="142"/>
      <c r="T8" s="143"/>
      <c r="U8" s="143"/>
      <c r="V8" s="7" t="s">
        <v>342</v>
      </c>
    </row>
    <row r="9" spans="19:22" s="69" customFormat="1" ht="12.75">
      <c r="S9" s="72"/>
      <c r="T9" s="72"/>
      <c r="U9" s="72"/>
      <c r="V9" s="72"/>
    </row>
    <row r="10" ht="12" thickBot="1"/>
    <row r="11" spans="1:22" s="10" customFormat="1" ht="10.5" customHeight="1">
      <c r="A11" s="337" t="s">
        <v>159</v>
      </c>
      <c r="B11" s="361" t="s">
        <v>160</v>
      </c>
      <c r="C11" s="363" t="s">
        <v>161</v>
      </c>
      <c r="D11" s="364"/>
      <c r="E11" s="364"/>
      <c r="F11" s="364"/>
      <c r="G11" s="364"/>
      <c r="H11" s="364"/>
      <c r="I11" s="364"/>
      <c r="J11" s="364"/>
      <c r="K11" s="364"/>
      <c r="L11" s="364"/>
      <c r="M11" s="363" t="s">
        <v>162</v>
      </c>
      <c r="N11" s="364"/>
      <c r="O11" s="364"/>
      <c r="P11" s="364"/>
      <c r="Q11" s="364"/>
      <c r="R11" s="364"/>
      <c r="S11" s="364"/>
      <c r="T11" s="364"/>
      <c r="U11" s="364"/>
      <c r="V11" s="365"/>
    </row>
    <row r="12" spans="1:22" s="10" customFormat="1" ht="10.5" customHeight="1">
      <c r="A12" s="360"/>
      <c r="B12" s="362"/>
      <c r="C12" s="355" t="s">
        <v>70</v>
      </c>
      <c r="D12" s="356"/>
      <c r="E12" s="356"/>
      <c r="F12" s="356"/>
      <c r="G12" s="356"/>
      <c r="H12" s="357" t="s">
        <v>22</v>
      </c>
      <c r="I12" s="356"/>
      <c r="J12" s="356"/>
      <c r="K12" s="356"/>
      <c r="L12" s="356"/>
      <c r="M12" s="355" t="s">
        <v>70</v>
      </c>
      <c r="N12" s="356"/>
      <c r="O12" s="356"/>
      <c r="P12" s="356"/>
      <c r="Q12" s="356"/>
      <c r="R12" s="357" t="s">
        <v>22</v>
      </c>
      <c r="S12" s="356"/>
      <c r="T12" s="356"/>
      <c r="U12" s="356"/>
      <c r="V12" s="358"/>
    </row>
    <row r="13" spans="1:22" s="10" customFormat="1" ht="10.5" customHeight="1">
      <c r="A13" s="360"/>
      <c r="B13" s="362"/>
      <c r="C13" s="355" t="s">
        <v>163</v>
      </c>
      <c r="D13" s="356"/>
      <c r="E13" s="356"/>
      <c r="F13" s="356"/>
      <c r="G13" s="356"/>
      <c r="H13" s="357" t="s">
        <v>163</v>
      </c>
      <c r="I13" s="356"/>
      <c r="J13" s="356"/>
      <c r="K13" s="356"/>
      <c r="L13" s="356"/>
      <c r="M13" s="355" t="s">
        <v>163</v>
      </c>
      <c r="N13" s="356"/>
      <c r="O13" s="356"/>
      <c r="P13" s="356"/>
      <c r="Q13" s="356"/>
      <c r="R13" s="357" t="s">
        <v>163</v>
      </c>
      <c r="S13" s="356"/>
      <c r="T13" s="356"/>
      <c r="U13" s="356"/>
      <c r="V13" s="358"/>
    </row>
    <row r="14" spans="1:22" s="10" customFormat="1" ht="10.5" customHeight="1" thickBot="1">
      <c r="A14" s="360"/>
      <c r="B14" s="362"/>
      <c r="C14" s="144" t="s">
        <v>12</v>
      </c>
      <c r="D14" s="145" t="s">
        <v>13</v>
      </c>
      <c r="E14" s="145" t="s">
        <v>14</v>
      </c>
      <c r="F14" s="145" t="s">
        <v>15</v>
      </c>
      <c r="G14" s="145" t="s">
        <v>289</v>
      </c>
      <c r="H14" s="144" t="s">
        <v>12</v>
      </c>
      <c r="I14" s="145" t="s">
        <v>13</v>
      </c>
      <c r="J14" s="145" t="s">
        <v>14</v>
      </c>
      <c r="K14" s="145" t="s">
        <v>15</v>
      </c>
      <c r="L14" s="145" t="s">
        <v>289</v>
      </c>
      <c r="M14" s="144" t="s">
        <v>12</v>
      </c>
      <c r="N14" s="145" t="s">
        <v>13</v>
      </c>
      <c r="O14" s="145" t="s">
        <v>14</v>
      </c>
      <c r="P14" s="145" t="s">
        <v>15</v>
      </c>
      <c r="Q14" s="145" t="s">
        <v>289</v>
      </c>
      <c r="R14" s="144" t="s">
        <v>12</v>
      </c>
      <c r="S14" s="145" t="s">
        <v>13</v>
      </c>
      <c r="T14" s="145" t="s">
        <v>14</v>
      </c>
      <c r="U14" s="145" t="s">
        <v>15</v>
      </c>
      <c r="V14" s="146" t="s">
        <v>289</v>
      </c>
    </row>
    <row r="15" spans="1:22" s="10" customFormat="1" ht="10.5" customHeight="1">
      <c r="A15" s="147">
        <v>1</v>
      </c>
      <c r="B15" s="147">
        <v>2</v>
      </c>
      <c r="C15" s="148">
        <v>3</v>
      </c>
      <c r="D15" s="149">
        <v>4</v>
      </c>
      <c r="E15" s="149">
        <v>5</v>
      </c>
      <c r="F15" s="149">
        <v>6</v>
      </c>
      <c r="G15" s="149">
        <v>7</v>
      </c>
      <c r="H15" s="149">
        <v>8</v>
      </c>
      <c r="I15" s="149">
        <v>9</v>
      </c>
      <c r="J15" s="149">
        <v>10</v>
      </c>
      <c r="K15" s="149">
        <v>11</v>
      </c>
      <c r="L15" s="149">
        <v>12</v>
      </c>
      <c r="M15" s="150">
        <v>13</v>
      </c>
      <c r="N15" s="149">
        <v>14</v>
      </c>
      <c r="O15" s="149">
        <v>15</v>
      </c>
      <c r="P15" s="149">
        <v>16</v>
      </c>
      <c r="Q15" s="149">
        <v>17</v>
      </c>
      <c r="R15" s="149">
        <v>18</v>
      </c>
      <c r="S15" s="149">
        <v>19</v>
      </c>
      <c r="T15" s="149">
        <v>20</v>
      </c>
      <c r="U15" s="149">
        <v>21</v>
      </c>
      <c r="V15" s="151">
        <v>22</v>
      </c>
    </row>
    <row r="16" spans="1:22" s="10" customFormat="1" ht="11.25">
      <c r="A16" s="158" t="s">
        <v>28</v>
      </c>
      <c r="B16" s="20" t="s">
        <v>339</v>
      </c>
      <c r="C16" s="152"/>
      <c r="D16" s="152"/>
      <c r="E16" s="152"/>
      <c r="F16" s="153"/>
      <c r="G16" s="153">
        <v>25</v>
      </c>
      <c r="H16" s="153"/>
      <c r="I16" s="153"/>
      <c r="J16" s="153"/>
      <c r="K16" s="153"/>
      <c r="L16" s="153">
        <v>32.63</v>
      </c>
      <c r="M16" s="153"/>
      <c r="N16" s="153"/>
      <c r="O16" s="153"/>
      <c r="P16" s="153"/>
      <c r="Q16" s="153">
        <v>7.1</v>
      </c>
      <c r="R16" s="153"/>
      <c r="S16" s="153"/>
      <c r="T16" s="153"/>
      <c r="U16" s="153"/>
      <c r="V16" s="153">
        <v>7.5</v>
      </c>
    </row>
    <row r="17" spans="1:22" s="10" customFormat="1" ht="11.25">
      <c r="A17" s="158" t="s">
        <v>32</v>
      </c>
      <c r="B17" s="20" t="s">
        <v>340</v>
      </c>
      <c r="C17" s="152"/>
      <c r="D17" s="152"/>
      <c r="E17" s="152"/>
      <c r="F17" s="153"/>
      <c r="G17" s="153">
        <v>6.28</v>
      </c>
      <c r="H17" s="153"/>
      <c r="I17" s="153"/>
      <c r="J17" s="153"/>
      <c r="K17" s="153"/>
      <c r="L17" s="153">
        <v>6.279999999999999</v>
      </c>
      <c r="M17" s="153"/>
      <c r="N17" s="153"/>
      <c r="O17" s="153"/>
      <c r="P17" s="153"/>
      <c r="Q17" s="153">
        <v>3.2</v>
      </c>
      <c r="R17" s="153"/>
      <c r="S17" s="153"/>
      <c r="T17" s="153"/>
      <c r="U17" s="153"/>
      <c r="V17" s="153">
        <v>4.7</v>
      </c>
    </row>
    <row r="18" spans="1:2" s="10" customFormat="1" ht="17.25" customHeight="1">
      <c r="A18" s="29" t="s">
        <v>58</v>
      </c>
      <c r="B18" s="10" t="s">
        <v>123</v>
      </c>
    </row>
  </sheetData>
  <sheetProtection/>
  <mergeCells count="14">
    <mergeCell ref="C13:G13"/>
    <mergeCell ref="H13:L13"/>
    <mergeCell ref="M13:Q13"/>
    <mergeCell ref="R13:V13"/>
    <mergeCell ref="S1:V1"/>
    <mergeCell ref="A3:V3"/>
    <mergeCell ref="A11:A14"/>
    <mergeCell ref="B11:B14"/>
    <mergeCell ref="C11:L11"/>
    <mergeCell ref="M11:V11"/>
    <mergeCell ref="C12:G12"/>
    <mergeCell ref="H12:L12"/>
    <mergeCell ref="M12:Q12"/>
    <mergeCell ref="R12:V12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view="pageBreakPreview" zoomScale="160" zoomScaleNormal="120" zoomScaleSheetLayoutView="160" zoomScalePageLayoutView="0" workbookViewId="0" topLeftCell="A1">
      <selection activeCell="J6" sqref="J6"/>
    </sheetView>
  </sheetViews>
  <sheetFormatPr defaultColWidth="0.875" defaultRowHeight="12.75"/>
  <cols>
    <col min="1" max="1" width="10.25390625" style="10" customWidth="1"/>
    <col min="2" max="2" width="27.25390625" style="10" customWidth="1"/>
    <col min="3" max="3" width="8.625" style="10" customWidth="1"/>
    <col min="4" max="4" width="9.00390625" style="10" customWidth="1"/>
    <col min="5" max="5" width="8.625" style="10" customWidth="1"/>
    <col min="6" max="6" width="8.75390625" style="10" customWidth="1"/>
    <col min="7" max="7" width="13.875" style="10" customWidth="1"/>
    <col min="8" max="8" width="14.25390625" style="10" customWidth="1"/>
    <col min="9" max="9" width="13.375" style="10" customWidth="1"/>
    <col min="10" max="10" width="27.625" style="10" customWidth="1"/>
    <col min="11" max="16384" width="0.875" style="10" customWidth="1"/>
  </cols>
  <sheetData>
    <row r="1" s="137" customFormat="1" ht="35.25" customHeight="1">
      <c r="J1" s="154" t="s">
        <v>164</v>
      </c>
    </row>
    <row r="2" s="1" customFormat="1" ht="11.25"/>
    <row r="3" spans="1:10" s="13" customFormat="1" ht="33" customHeight="1">
      <c r="A3" s="270" t="s">
        <v>347</v>
      </c>
      <c r="B3" s="295"/>
      <c r="C3" s="295"/>
      <c r="D3" s="295"/>
      <c r="E3" s="295"/>
      <c r="F3" s="295"/>
      <c r="G3" s="295"/>
      <c r="H3" s="295"/>
      <c r="I3" s="295"/>
      <c r="J3" s="295"/>
    </row>
    <row r="4" s="1" customFormat="1" ht="11.25"/>
    <row r="5" s="137" customFormat="1" ht="24.75" customHeight="1">
      <c r="J5" s="4" t="s">
        <v>1</v>
      </c>
    </row>
    <row r="6" s="155" customFormat="1" ht="19.5" customHeight="1">
      <c r="J6" s="5" t="s">
        <v>350</v>
      </c>
    </row>
    <row r="7" s="155" customFormat="1" ht="19.5" customHeight="1">
      <c r="J7" s="6" t="s">
        <v>2</v>
      </c>
    </row>
    <row r="8" s="69" customFormat="1" ht="12.75">
      <c r="J8" s="7" t="s">
        <v>342</v>
      </c>
    </row>
    <row r="9" s="69" customFormat="1" ht="12.75"/>
    <row r="10" ht="10.5">
      <c r="G10" s="156"/>
    </row>
    <row r="11" s="3" customFormat="1" ht="12"/>
    <row r="12" s="3" customFormat="1" ht="12"/>
    <row r="13" s="3" customFormat="1" ht="12.75" customHeight="1"/>
    <row r="14" s="3" customFormat="1" ht="6" customHeight="1"/>
    <row r="15" spans="1:10" ht="10.5" customHeight="1">
      <c r="A15" s="366" t="s">
        <v>165</v>
      </c>
      <c r="B15" s="366" t="s">
        <v>166</v>
      </c>
      <c r="C15" s="367" t="s">
        <v>167</v>
      </c>
      <c r="D15" s="367"/>
      <c r="E15" s="367"/>
      <c r="F15" s="367"/>
      <c r="G15" s="368" t="s">
        <v>168</v>
      </c>
      <c r="H15" s="368" t="s">
        <v>169</v>
      </c>
      <c r="I15" s="368" t="s">
        <v>170</v>
      </c>
      <c r="J15" s="366" t="s">
        <v>171</v>
      </c>
    </row>
    <row r="16" spans="1:10" ht="13.5" customHeight="1">
      <c r="A16" s="366"/>
      <c r="B16" s="366"/>
      <c r="C16" s="367" t="s">
        <v>21</v>
      </c>
      <c r="D16" s="367"/>
      <c r="E16" s="367" t="s">
        <v>22</v>
      </c>
      <c r="F16" s="367"/>
      <c r="G16" s="369"/>
      <c r="H16" s="369"/>
      <c r="I16" s="369"/>
      <c r="J16" s="366"/>
    </row>
    <row r="17" spans="1:10" ht="21" customHeight="1">
      <c r="A17" s="366"/>
      <c r="B17" s="366"/>
      <c r="C17" s="147" t="s">
        <v>172</v>
      </c>
      <c r="D17" s="147" t="s">
        <v>173</v>
      </c>
      <c r="E17" s="147" t="s">
        <v>172</v>
      </c>
      <c r="F17" s="147" t="s">
        <v>173</v>
      </c>
      <c r="G17" s="370"/>
      <c r="H17" s="370"/>
      <c r="I17" s="370"/>
      <c r="J17" s="366"/>
    </row>
    <row r="18" spans="1:10" s="157" customFormat="1" ht="10.5" customHeight="1">
      <c r="A18" s="147">
        <v>1</v>
      </c>
      <c r="B18" s="147">
        <v>2</v>
      </c>
      <c r="C18" s="147">
        <v>3</v>
      </c>
      <c r="D18" s="147">
        <v>4</v>
      </c>
      <c r="E18" s="147">
        <v>5</v>
      </c>
      <c r="F18" s="147">
        <v>6</v>
      </c>
      <c r="G18" s="147">
        <v>8</v>
      </c>
      <c r="H18" s="147">
        <v>9</v>
      </c>
      <c r="I18" s="147">
        <v>10</v>
      </c>
      <c r="J18" s="147">
        <v>11</v>
      </c>
    </row>
    <row r="19" spans="1:10" s="157" customFormat="1" ht="11.25">
      <c r="A19" s="158">
        <v>1</v>
      </c>
      <c r="B19" s="159" t="s">
        <v>174</v>
      </c>
      <c r="C19" s="160"/>
      <c r="D19" s="160"/>
      <c r="E19" s="161"/>
      <c r="F19" s="161"/>
      <c r="G19" s="147"/>
      <c r="H19" s="147"/>
      <c r="I19" s="162"/>
      <c r="J19" s="162"/>
    </row>
    <row r="20" spans="1:10" s="157" customFormat="1" ht="10.5">
      <c r="A20" s="158" t="s">
        <v>175</v>
      </c>
      <c r="B20" s="159" t="s">
        <v>176</v>
      </c>
      <c r="C20" s="163">
        <v>41988</v>
      </c>
      <c r="D20" s="163">
        <f>C20+45</f>
        <v>42033</v>
      </c>
      <c r="E20" s="163">
        <v>41988</v>
      </c>
      <c r="F20" s="163">
        <f>E20+45</f>
        <v>42033</v>
      </c>
      <c r="G20" s="164">
        <v>1</v>
      </c>
      <c r="H20" s="164">
        <v>1</v>
      </c>
      <c r="I20" s="162"/>
      <c r="J20" s="162"/>
    </row>
    <row r="21" spans="1:10" s="157" customFormat="1" ht="21">
      <c r="A21" s="158" t="s">
        <v>177</v>
      </c>
      <c r="B21" s="159" t="s">
        <v>178</v>
      </c>
      <c r="C21" s="163">
        <f>D20</f>
        <v>42033</v>
      </c>
      <c r="D21" s="163">
        <f>C21+30</f>
        <v>42063</v>
      </c>
      <c r="E21" s="163">
        <f>F20</f>
        <v>42033</v>
      </c>
      <c r="F21" s="163">
        <f>E21+60</f>
        <v>42093</v>
      </c>
      <c r="G21" s="164">
        <v>1</v>
      </c>
      <c r="H21" s="164">
        <v>1</v>
      </c>
      <c r="I21" s="162"/>
      <c r="J21" s="162"/>
    </row>
    <row r="22" spans="1:10" s="157" customFormat="1" ht="21">
      <c r="A22" s="158" t="s">
        <v>179</v>
      </c>
      <c r="B22" s="159" t="s">
        <v>180</v>
      </c>
      <c r="C22" s="163">
        <f>D21</f>
        <v>42063</v>
      </c>
      <c r="D22" s="163">
        <f>C22+5</f>
        <v>42068</v>
      </c>
      <c r="E22" s="163">
        <f>F21</f>
        <v>42093</v>
      </c>
      <c r="F22" s="163">
        <f>E22+5</f>
        <v>42098</v>
      </c>
      <c r="G22" s="164">
        <v>1</v>
      </c>
      <c r="H22" s="164">
        <v>1</v>
      </c>
      <c r="I22" s="162"/>
      <c r="J22" s="162"/>
    </row>
    <row r="23" spans="1:10" s="157" customFormat="1" ht="10.5">
      <c r="A23" s="158" t="s">
        <v>181</v>
      </c>
      <c r="B23" s="159" t="s">
        <v>182</v>
      </c>
      <c r="C23" s="163">
        <f>D22</f>
        <v>42068</v>
      </c>
      <c r="D23" s="163">
        <f>C23+15</f>
        <v>42083</v>
      </c>
      <c r="E23" s="163">
        <f>F22</f>
        <v>42098</v>
      </c>
      <c r="F23" s="163">
        <f>E23+15</f>
        <v>42113</v>
      </c>
      <c r="G23" s="164">
        <v>1</v>
      </c>
      <c r="H23" s="164">
        <v>1</v>
      </c>
      <c r="I23" s="162"/>
      <c r="J23" s="162"/>
    </row>
    <row r="24" spans="1:10" s="157" customFormat="1" ht="10.5">
      <c r="A24" s="158" t="s">
        <v>183</v>
      </c>
      <c r="B24" s="159" t="s">
        <v>184</v>
      </c>
      <c r="C24" s="163">
        <f>D23</f>
        <v>42083</v>
      </c>
      <c r="D24" s="163">
        <f>C24+45</f>
        <v>42128</v>
      </c>
      <c r="E24" s="163">
        <f>F23</f>
        <v>42113</v>
      </c>
      <c r="F24" s="163">
        <f>E24+45</f>
        <v>42158</v>
      </c>
      <c r="G24" s="164">
        <v>1</v>
      </c>
      <c r="H24" s="164">
        <v>1</v>
      </c>
      <c r="I24" s="162"/>
      <c r="J24" s="162"/>
    </row>
    <row r="25" spans="1:10" s="157" customFormat="1" ht="21">
      <c r="A25" s="158" t="s">
        <v>185</v>
      </c>
      <c r="B25" s="159" t="s">
        <v>186</v>
      </c>
      <c r="C25" s="163">
        <f>D24</f>
        <v>42128</v>
      </c>
      <c r="D25" s="163">
        <f>C25+30</f>
        <v>42158</v>
      </c>
      <c r="E25" s="163">
        <f>F24</f>
        <v>42158</v>
      </c>
      <c r="F25" s="163">
        <f>E25+30</f>
        <v>42188</v>
      </c>
      <c r="G25" s="164">
        <v>1</v>
      </c>
      <c r="H25" s="164">
        <v>1</v>
      </c>
      <c r="I25" s="162"/>
      <c r="J25" s="162"/>
    </row>
    <row r="26" spans="1:10" s="157" customFormat="1" ht="10.5">
      <c r="A26" s="158">
        <v>2</v>
      </c>
      <c r="B26" s="159" t="s">
        <v>187</v>
      </c>
      <c r="C26" s="163"/>
      <c r="D26" s="163"/>
      <c r="E26" s="163"/>
      <c r="F26" s="163"/>
      <c r="G26" s="164"/>
      <c r="H26" s="164"/>
      <c r="I26" s="162"/>
      <c r="J26" s="162"/>
    </row>
    <row r="27" spans="1:10" s="157" customFormat="1" ht="21">
      <c r="A27" s="158" t="s">
        <v>188</v>
      </c>
      <c r="B27" s="159" t="s">
        <v>189</v>
      </c>
      <c r="C27" s="163">
        <f>D25</f>
        <v>42158</v>
      </c>
      <c r="D27" s="163">
        <f>C27+30</f>
        <v>42188</v>
      </c>
      <c r="E27" s="163">
        <f>F25</f>
        <v>42188</v>
      </c>
      <c r="F27" s="163">
        <f>E27+45</f>
        <v>42233</v>
      </c>
      <c r="G27" s="164">
        <v>1</v>
      </c>
      <c r="H27" s="164">
        <v>1</v>
      </c>
      <c r="I27" s="162"/>
      <c r="J27" s="162"/>
    </row>
    <row r="28" spans="1:10" s="157" customFormat="1" ht="10.5">
      <c r="A28" s="158" t="s">
        <v>190</v>
      </c>
      <c r="B28" s="159" t="s">
        <v>191</v>
      </c>
      <c r="C28" s="163">
        <f>D27</f>
        <v>42188</v>
      </c>
      <c r="D28" s="163">
        <f>C28+5</f>
        <v>42193</v>
      </c>
      <c r="E28" s="163">
        <f>F27</f>
        <v>42233</v>
      </c>
      <c r="F28" s="163">
        <f>E28+5</f>
        <v>42238</v>
      </c>
      <c r="G28" s="164"/>
      <c r="H28" s="164"/>
      <c r="I28" s="162"/>
      <c r="J28" s="162"/>
    </row>
    <row r="29" spans="1:10" s="157" customFormat="1" ht="31.5">
      <c r="A29" s="158" t="s">
        <v>192</v>
      </c>
      <c r="B29" s="159" t="s">
        <v>193</v>
      </c>
      <c r="C29" s="163">
        <f>D28</f>
        <v>42193</v>
      </c>
      <c r="D29" s="163">
        <f>C29+30</f>
        <v>42223</v>
      </c>
      <c r="E29" s="163">
        <f>F28</f>
        <v>42238</v>
      </c>
      <c r="F29" s="163">
        <f>E29+30</f>
        <v>42268</v>
      </c>
      <c r="G29" s="164">
        <v>1</v>
      </c>
      <c r="H29" s="164">
        <v>1</v>
      </c>
      <c r="I29" s="162"/>
      <c r="J29" s="162"/>
    </row>
    <row r="30" spans="1:10" s="157" customFormat="1" ht="31.5">
      <c r="A30" s="158" t="s">
        <v>194</v>
      </c>
      <c r="B30" s="159" t="s">
        <v>195</v>
      </c>
      <c r="C30" s="163">
        <f>D29</f>
        <v>42223</v>
      </c>
      <c r="D30" s="163">
        <f>C30+10</f>
        <v>42233</v>
      </c>
      <c r="E30" s="163">
        <f>F29</f>
        <v>42268</v>
      </c>
      <c r="F30" s="163">
        <f>E30+10</f>
        <v>42278</v>
      </c>
      <c r="G30" s="164">
        <v>1</v>
      </c>
      <c r="H30" s="164">
        <v>1</v>
      </c>
      <c r="I30" s="162"/>
      <c r="J30" s="162"/>
    </row>
    <row r="31" spans="1:10" s="157" customFormat="1" ht="21">
      <c r="A31" s="158">
        <v>3</v>
      </c>
      <c r="B31" s="159" t="s">
        <v>196</v>
      </c>
      <c r="C31" s="163"/>
      <c r="D31" s="163"/>
      <c r="E31" s="163"/>
      <c r="F31" s="163"/>
      <c r="G31" s="164"/>
      <c r="H31" s="164"/>
      <c r="I31" s="162"/>
      <c r="J31" s="162"/>
    </row>
    <row r="32" spans="1:10" s="157" customFormat="1" ht="42">
      <c r="A32" s="158" t="s">
        <v>197</v>
      </c>
      <c r="B32" s="159" t="s">
        <v>198</v>
      </c>
      <c r="C32" s="163">
        <f>D29</f>
        <v>42223</v>
      </c>
      <c r="D32" s="163">
        <f>C32+20</f>
        <v>42243</v>
      </c>
      <c r="E32" s="163">
        <f>F29</f>
        <v>42268</v>
      </c>
      <c r="F32" s="163">
        <f>E32+20</f>
        <v>42288</v>
      </c>
      <c r="G32" s="164">
        <v>1</v>
      </c>
      <c r="H32" s="164">
        <v>1</v>
      </c>
      <c r="I32" s="162"/>
      <c r="J32" s="162"/>
    </row>
    <row r="33" spans="1:10" s="157" customFormat="1" ht="10.5">
      <c r="A33" s="158" t="s">
        <v>199</v>
      </c>
      <c r="B33" s="159" t="s">
        <v>200</v>
      </c>
      <c r="C33" s="163">
        <f>C32</f>
        <v>42223</v>
      </c>
      <c r="D33" s="163">
        <f>C33+30</f>
        <v>42253</v>
      </c>
      <c r="E33" s="163">
        <f>E32</f>
        <v>42268</v>
      </c>
      <c r="F33" s="163">
        <f>E33+30</f>
        <v>42298</v>
      </c>
      <c r="G33" s="164">
        <v>1</v>
      </c>
      <c r="H33" s="164">
        <v>1</v>
      </c>
      <c r="I33" s="162"/>
      <c r="J33" s="162"/>
    </row>
    <row r="34" spans="1:10" s="157" customFormat="1" ht="10.5">
      <c r="A34" s="158" t="s">
        <v>201</v>
      </c>
      <c r="B34" s="159" t="s">
        <v>202</v>
      </c>
      <c r="C34" s="163">
        <f>D33</f>
        <v>42253</v>
      </c>
      <c r="D34" s="163">
        <f>C34+45</f>
        <v>42298</v>
      </c>
      <c r="E34" s="163">
        <f>F33</f>
        <v>42298</v>
      </c>
      <c r="F34" s="163">
        <f>E34+35</f>
        <v>42333</v>
      </c>
      <c r="G34" s="164">
        <v>1</v>
      </c>
      <c r="H34" s="164">
        <v>1</v>
      </c>
      <c r="I34" s="162"/>
      <c r="J34" s="162"/>
    </row>
    <row r="35" spans="1:10" s="157" customFormat="1" ht="10.5">
      <c r="A35" s="158" t="s">
        <v>203</v>
      </c>
      <c r="B35" s="159" t="s">
        <v>204</v>
      </c>
      <c r="C35" s="163">
        <f>D34</f>
        <v>42298</v>
      </c>
      <c r="D35" s="163">
        <f>C35+20</f>
        <v>42318</v>
      </c>
      <c r="E35" s="163">
        <f>F34</f>
        <v>42333</v>
      </c>
      <c r="F35" s="163">
        <f>E35+15</f>
        <v>42348</v>
      </c>
      <c r="G35" s="164">
        <v>1</v>
      </c>
      <c r="H35" s="164">
        <v>1</v>
      </c>
      <c r="I35" s="162"/>
      <c r="J35" s="162"/>
    </row>
    <row r="36" spans="1:10" s="157" customFormat="1" ht="10.5">
      <c r="A36" s="158" t="s">
        <v>205</v>
      </c>
      <c r="B36" s="159" t="s">
        <v>206</v>
      </c>
      <c r="C36" s="163">
        <f>D35</f>
        <v>42318</v>
      </c>
      <c r="D36" s="163">
        <f>C36+5</f>
        <v>42323</v>
      </c>
      <c r="E36" s="163">
        <f>F35</f>
        <v>42348</v>
      </c>
      <c r="F36" s="163">
        <f>E36+5</f>
        <v>42353</v>
      </c>
      <c r="G36" s="164">
        <v>1</v>
      </c>
      <c r="H36" s="164">
        <v>1</v>
      </c>
      <c r="I36" s="162"/>
      <c r="J36" s="162"/>
    </row>
    <row r="37" spans="1:10" s="157" customFormat="1" ht="10.5">
      <c r="A37" s="158">
        <v>4</v>
      </c>
      <c r="B37" s="159" t="s">
        <v>207</v>
      </c>
      <c r="C37" s="163"/>
      <c r="D37" s="163"/>
      <c r="E37" s="163"/>
      <c r="F37" s="163"/>
      <c r="G37" s="164">
        <v>1</v>
      </c>
      <c r="H37" s="164">
        <v>1</v>
      </c>
      <c r="I37" s="162"/>
      <c r="J37" s="162"/>
    </row>
    <row r="38" spans="1:10" ht="10.5">
      <c r="A38" s="158" t="s">
        <v>208</v>
      </c>
      <c r="B38" s="159" t="s">
        <v>209</v>
      </c>
      <c r="C38" s="163">
        <f>D36</f>
        <v>42323</v>
      </c>
      <c r="D38" s="163">
        <f>C38+20</f>
        <v>42343</v>
      </c>
      <c r="E38" s="163">
        <v>42348</v>
      </c>
      <c r="F38" s="163">
        <f>E38+15</f>
        <v>42363</v>
      </c>
      <c r="G38" s="164">
        <v>1</v>
      </c>
      <c r="H38" s="164">
        <v>1</v>
      </c>
      <c r="I38" s="162"/>
      <c r="J38" s="162"/>
    </row>
    <row r="39" spans="1:10" ht="21">
      <c r="A39" s="158" t="s">
        <v>210</v>
      </c>
      <c r="B39" s="159" t="s">
        <v>211</v>
      </c>
      <c r="C39" s="163">
        <f>D38</f>
        <v>42343</v>
      </c>
      <c r="D39" s="163">
        <f>C39+2</f>
        <v>42345</v>
      </c>
      <c r="E39" s="163">
        <v>42348</v>
      </c>
      <c r="F39" s="163">
        <f>E39+15</f>
        <v>42363</v>
      </c>
      <c r="G39" s="164">
        <v>1</v>
      </c>
      <c r="H39" s="164">
        <v>1</v>
      </c>
      <c r="I39" s="162"/>
      <c r="J39" s="162"/>
    </row>
    <row r="40" spans="1:10" ht="21">
      <c r="A40" s="158" t="s">
        <v>212</v>
      </c>
      <c r="B40" s="159" t="s">
        <v>213</v>
      </c>
      <c r="C40" s="163">
        <f>D39</f>
        <v>42345</v>
      </c>
      <c r="D40" s="163">
        <f>C40+20</f>
        <v>42365</v>
      </c>
      <c r="E40" s="163">
        <v>42348</v>
      </c>
      <c r="F40" s="163">
        <f>E40+15</f>
        <v>42363</v>
      </c>
      <c r="G40" s="164">
        <v>1</v>
      </c>
      <c r="H40" s="164">
        <v>1</v>
      </c>
      <c r="I40" s="162"/>
      <c r="J40" s="162"/>
    </row>
    <row r="41" spans="1:10" ht="21">
      <c r="A41" s="158" t="s">
        <v>214</v>
      </c>
      <c r="B41" s="159" t="s">
        <v>215</v>
      </c>
      <c r="C41" s="163">
        <f>D40</f>
        <v>42365</v>
      </c>
      <c r="D41" s="163">
        <f>C41+2</f>
        <v>42367</v>
      </c>
      <c r="E41" s="163">
        <v>42348</v>
      </c>
      <c r="F41" s="163">
        <f>E41+15</f>
        <v>42363</v>
      </c>
      <c r="G41" s="164">
        <v>1</v>
      </c>
      <c r="H41" s="164">
        <v>1</v>
      </c>
      <c r="I41" s="162"/>
      <c r="J41" s="162"/>
    </row>
  </sheetData>
  <sheetProtection/>
  <mergeCells count="10">
    <mergeCell ref="A3:J3"/>
    <mergeCell ref="A15:A17"/>
    <mergeCell ref="B15:B17"/>
    <mergeCell ref="C15:F15"/>
    <mergeCell ref="G15:G17"/>
    <mergeCell ref="H15:H17"/>
    <mergeCell ref="I15:I17"/>
    <mergeCell ref="J15:J17"/>
    <mergeCell ref="C16:D16"/>
    <mergeCell ref="E16:F16"/>
  </mergeCells>
  <printOptions/>
  <pageMargins left="0.5905511811023623" right="0.1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krasilnikov_va</dc:creator>
  <cp:keywords/>
  <dc:description/>
  <cp:lastModifiedBy>Углицких Алена Дмитриевна</cp:lastModifiedBy>
  <cp:lastPrinted>2014-08-28T10:24:21Z</cp:lastPrinted>
  <dcterms:created xsi:type="dcterms:W3CDTF">2013-05-15T09:28:36Z</dcterms:created>
  <dcterms:modified xsi:type="dcterms:W3CDTF">2016-04-01T11:18:51Z</dcterms:modified>
  <cp:category/>
  <cp:version/>
  <cp:contentType/>
  <cp:contentStatus/>
</cp:coreProperties>
</file>